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35" tabRatio="777" activeTab="0"/>
  </bookViews>
  <sheets>
    <sheet name="OPĆI DIO-2017" sheetId="1" r:id="rId1"/>
    <sheet name="FP PiP 1-2017" sheetId="2" r:id="rId2"/>
    <sheet name="FP PiP 2-2018-19" sheetId="3" r:id="rId3"/>
    <sheet name="FP Ril-2017-18-19" sheetId="4" r:id="rId4"/>
  </sheets>
  <definedNames>
    <definedName name="_xlnm.Print_Titles" localSheetId="3">'FP Ril-2017-18-19'!$4:$5</definedName>
    <definedName name="_xlnm.Print_Area" localSheetId="1">'FP PiP 1-2017'!$A$1:$I$34</definedName>
  </definedNames>
  <calcPr fullCalcOnLoad="1"/>
</workbook>
</file>

<file path=xl/sharedStrings.xml><?xml version="1.0" encoding="utf-8"?>
<sst xmlns="http://schemas.openxmlformats.org/spreadsheetml/2006/main" count="142" uniqueCount="94">
  <si>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</si>
  <si>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</si>
  <si>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</si>
  <si>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</si>
  <si>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</si>
  <si>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</si>
  <si>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</si>
  <si>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</si>
  <si>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</si>
  <si>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</si>
  <si>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</si>
  <si>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</si>
  <si>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</si>
  <si>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</si>
  <si>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</si>
  <si>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</si>
  <si>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</si>
  <si>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</si>
  <si>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</si>
  <si>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</si>
  <si>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</si>
  <si>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(proračunski/izvanproračunski)       ZADAR, BRIBIRSKI PRILAZ 2.</t>
  </si>
  <si>
    <t xml:space="preserve">Korisnik proračuna              OSNOVNA ŠKOLA BARTULA KAŠIĆA </t>
  </si>
  <si>
    <t>RASHODI ZA ZAPOSLENE</t>
  </si>
  <si>
    <t>PLAĆE (BRUTO)</t>
  </si>
  <si>
    <t>Ostali rashodi za zaposlene</t>
  </si>
  <si>
    <t>MATERIJALNI RASHODI</t>
  </si>
  <si>
    <t>Nakn.trošk,osob.izv.rad.odn.</t>
  </si>
  <si>
    <t>Ostali nespom.rash.poslov.</t>
  </si>
  <si>
    <t>FINANCIJSKI RASHODI</t>
  </si>
  <si>
    <t>RASH.ZA NAB.DUGOT.IM.</t>
  </si>
  <si>
    <t>Dodat.ulag.na građev.objekt.</t>
  </si>
  <si>
    <t>2017.</t>
  </si>
  <si>
    <t>Knjige u knjižnici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</si>
  <si>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</si>
  <si>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</si>
  <si>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</si>
  <si>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</si>
  <si>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</si>
  <si>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</si>
  <si>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</si>
  <si>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</si>
  <si>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</si>
  <si>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</si>
  <si>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</si>
  <si>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</si>
  <si>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</si>
  <si>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</si>
  <si>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</si>
  <si>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2018.</t>
  </si>
  <si>
    <t>Prihodi od prodaje nefinancijske imovine i nadoknade šteta s osnova osiguranja</t>
  </si>
  <si>
    <t>Prihodi od nefinancijske imovine i nadoknade šteta s osnova osiguranja</t>
  </si>
  <si>
    <t>PROJEKCIJA PLANA ZA
2018.</t>
  </si>
  <si>
    <t>Prijedlog plana 
za 2017.</t>
  </si>
  <si>
    <t>Projekcija plana
za 2018.</t>
  </si>
  <si>
    <t>Projekcija plana 
za 2019.</t>
  </si>
  <si>
    <t>PLAN PRIHODA I PRIMITAKA</t>
  </si>
  <si>
    <t>Ukupno prihodi i primici za 2017.</t>
  </si>
  <si>
    <t>PLAN PRIHODA I PRIMITAKA 2018. i  2019.</t>
  </si>
  <si>
    <t>2019.</t>
  </si>
  <si>
    <t>Ukupno prihodi i primici za 2018. i 2019.</t>
  </si>
  <si>
    <t>PLAN RASHODA I IZDATAKA</t>
  </si>
  <si>
    <t xml:space="preserve">Naziv </t>
  </si>
  <si>
    <t>PRIJEDLOG PLANA 
ZA 2017.</t>
  </si>
  <si>
    <t>PROJEKCIJA PLANA ZA
2019.</t>
  </si>
  <si>
    <t>RASHODI POSLOVANJA</t>
  </si>
  <si>
    <t>634-HZZ stručno us. bez zasnivanja ro</t>
  </si>
  <si>
    <t>636-MZOŠ - plaće, naknade</t>
  </si>
  <si>
    <t>636-MZOŠ - projekti, mentorstva, ostalo</t>
  </si>
  <si>
    <t>636-AGENC.ZA ODG.I OBRAZ.</t>
  </si>
  <si>
    <t>636-ZD ŽUPANIJA NATJECANJA</t>
  </si>
  <si>
    <t>638- ERASMUS KA2+</t>
  </si>
  <si>
    <t>641 - PRIPIS KAMATE</t>
  </si>
  <si>
    <t>641 -PRIHODI OD POZ.TEČ.RAZLIKA</t>
  </si>
  <si>
    <t>652-UPL.UČEN.ZA MARENDE PB</t>
  </si>
  <si>
    <t>652-UPL.UČEN.ZA ŠTETE</t>
  </si>
  <si>
    <t>652-ZAKLADA"HRV. ZA DJECU"</t>
  </si>
  <si>
    <t>661-VLASTITI PRIHODI UZ MARAŠKA</t>
  </si>
  <si>
    <t xml:space="preserve">661-NAJAM </t>
  </si>
  <si>
    <t>663-DRUŠTVO PED.TEH.KULTURE</t>
  </si>
  <si>
    <t>663-HŠŠS NATJECANJA</t>
  </si>
  <si>
    <t>671-GRAD ZADAR</t>
  </si>
  <si>
    <t>683-OSTALI PRIHODI</t>
  </si>
  <si>
    <t>641 - PRIHODI OD POZ.TEČ.RAZLIKA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</si>
  <si>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</si>
  <si>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</si>
  <si>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</si>
  <si>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</si>
  <si>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</si>
  <si>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Postrojenja i oprema</t>
  </si>
  <si>
    <t>RASH.ZA DOD. ULAG. NA NEF. IMOVINI</t>
  </si>
  <si>
    <t>Predsjednica ŠO:</t>
  </si>
  <si>
    <t>Elza Nadarević Baričić</t>
  </si>
  <si>
    <t xml:space="preserve"> FINANCIJSKI PLAN OŠ BARTULA KAŠIĆA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</si>
</sst>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>
        <color indexed="63"/>
      </top>
      <bottom style="hair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4" xfId="0" applyFont="1" applyFill="1" applyBorder="1" applyAlignment="1">
      <alignment horizontal="center"/>
    </xf>
    <xf numFmtId="0" fontId="6" fillId="1" borderId="15" xfId="0" applyFont="1" applyFill="1" applyBorder="1" applyAlignment="1">
      <alignment horizontal="right" vertical="center" wrapText="1"/>
    </xf>
    <xf numFmtId="0" fontId="6" fillId="1" borderId="16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4" fillId="1" borderId="14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right" vertical="center" wrapText="1"/>
    </xf>
    <xf numFmtId="0" fontId="4" fillId="1" borderId="16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26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3" fontId="11" fillId="0" borderId="0" xfId="0" applyNumberFormat="1" applyFont="1" applyFill="1" applyBorder="1" applyAlignment="1" quotePrefix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29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 quotePrefix="1">
      <alignment horizontal="left" vertical="center"/>
    </xf>
    <xf numFmtId="0" fontId="6" fillId="0" borderId="2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6" fillId="0" borderId="26" xfId="0" applyNumberFormat="1" applyFont="1" applyBorder="1" applyAlignment="1" quotePrefix="1">
      <alignment horizontal="center" vertical="center"/>
    </xf>
    <xf numFmtId="3" fontId="6" fillId="0" borderId="26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6" fillId="0" borderId="26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6" fillId="0" borderId="29" xfId="0" applyNumberFormat="1" applyFont="1" applyBorder="1" applyAlignment="1">
      <alignment horizontal="left" vertical="center"/>
    </xf>
    <xf numFmtId="3" fontId="60" fillId="0" borderId="29" xfId="0" applyNumberFormat="1" applyFont="1" applyBorder="1" applyAlignment="1">
      <alignment vertical="center"/>
    </xf>
    <xf numFmtId="0" fontId="5" fillId="0" borderId="2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24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34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7" fillId="0" borderId="10" xfId="0" applyNumberFormat="1" applyFont="1" applyFill="1" applyBorder="1" applyAlignment="1" applyProtection="1">
      <alignment horizontal="center" wrapText="1"/>
      <protection/>
    </xf>
    <xf numFmtId="3" fontId="17" fillId="0" borderId="10" xfId="0" applyNumberFormat="1" applyFont="1" applyFill="1" applyBorder="1" applyAlignment="1" applyProtection="1">
      <alignment horizontal="center" wrapText="1"/>
      <protection/>
    </xf>
    <xf numFmtId="4" fontId="16" fillId="0" borderId="10" xfId="0" applyNumberFormat="1" applyFont="1" applyFill="1" applyBorder="1" applyAlignment="1" applyProtection="1">
      <alignment horizontal="center" wrapText="1"/>
      <protection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5" fillId="0" borderId="3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0" fillId="0" borderId="3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/>
    </xf>
    <xf numFmtId="3" fontId="18" fillId="0" borderId="28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0" fontId="7" fillId="0" borderId="3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19" fillId="0" borderId="26" xfId="0" applyNumberFormat="1" applyFont="1" applyFill="1" applyBorder="1" applyAlignment="1" applyProtection="1">
      <alignment wrapText="1"/>
      <protection/>
    </xf>
    <xf numFmtId="0" fontId="19" fillId="0" borderId="26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quotePrefix="1">
      <alignment horizontal="left"/>
    </xf>
    <xf numFmtId="0" fontId="16" fillId="0" borderId="24" xfId="0" applyNumberFormat="1" applyFont="1" applyFill="1" applyBorder="1" applyAlignment="1" applyProtection="1">
      <alignment horizontal="left" wrapText="1"/>
      <protection/>
    </xf>
    <xf numFmtId="0" fontId="14" fillId="0" borderId="26" xfId="0" applyNumberFormat="1" applyFont="1" applyFill="1" applyBorder="1" applyAlignment="1" applyProtection="1">
      <alignment wrapText="1"/>
      <protection/>
    </xf>
    <xf numFmtId="0" fontId="13" fillId="0" borderId="26" xfId="0" applyNumberFormat="1" applyFont="1" applyFill="1" applyBorder="1" applyAlignment="1" applyProtection="1">
      <alignment/>
      <protection/>
    </xf>
    <xf numFmtId="0" fontId="18" fillId="0" borderId="24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6" fillId="0" borderId="24" xfId="0" applyFont="1" applyBorder="1" applyAlignment="1" quotePrefix="1">
      <alignment horizontal="center" wrapText="1"/>
    </xf>
    <xf numFmtId="0" fontId="16" fillId="0" borderId="26" xfId="0" applyFont="1" applyBorder="1" applyAlignment="1" quotePrefix="1">
      <alignment horizontal="center" wrapText="1"/>
    </xf>
    <xf numFmtId="0" fontId="16" fillId="0" borderId="20" xfId="0" applyFont="1" applyBorder="1" applyAlignment="1" quotePrefix="1">
      <alignment horizontal="center" wrapText="1"/>
    </xf>
    <xf numFmtId="0" fontId="4" fillId="0" borderId="24" xfId="0" applyNumberFormat="1" applyFont="1" applyFill="1" applyBorder="1" applyAlignment="1" applyProtection="1" quotePrefix="1">
      <alignment horizontal="left" wrapText="1"/>
      <protection/>
    </xf>
    <xf numFmtId="0" fontId="0" fillId="0" borderId="26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3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0</xdr:col>
      <xdr:colOff>2171700</xdr:colOff>
      <xdr:row>8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2171700</xdr:colOff>
      <xdr:row>8</xdr:row>
      <xdr:rowOff>342900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1">
      <selection activeCell="A1" sqref="A1:H1"/>
    </sheetView>
  </sheetViews>
  <sheetFormatPr defaultColWidth="9.140625" defaultRowHeight="12.75"/>
  <cols>
    <col min="5" max="5" width="31.28125" style="0" customWidth="1"/>
    <col min="6" max="6" width="24.7109375" style="0" customWidth="1"/>
    <col min="7" max="7" width="26.00390625" style="0" customWidth="1"/>
    <col min="8" max="8" width="33.7109375" style="0" customWidth="1"/>
  </cols>
  <sheetData>
    <row r="1" spans="1:8" s="80" customFormat="1" ht="69" customHeight="1">
      <c r="A1" s="142" t="s">
        <v>93</v>
      </c>
      <c r="B1" s="142"/>
      <c r="C1" s="142"/>
      <c r="D1" s="142"/>
      <c r="E1" s="142"/>
      <c r="F1" s="142"/>
      <c r="G1" s="142"/>
      <c r="H1" s="142"/>
    </row>
    <row r="2" spans="1:8" s="81" customFormat="1" ht="51.75" customHeight="1">
      <c r="A2" s="142" t="s">
        <v>34</v>
      </c>
      <c r="B2" s="142"/>
      <c r="C2" s="142"/>
      <c r="D2" s="142"/>
      <c r="E2" s="142"/>
      <c r="F2" s="142"/>
      <c r="G2" s="143"/>
      <c r="H2" s="143"/>
    </row>
    <row r="3" spans="1:8" s="80" customFormat="1" ht="24.75" customHeight="1">
      <c r="A3" s="142"/>
      <c r="B3" s="142"/>
      <c r="C3" s="142"/>
      <c r="D3" s="142"/>
      <c r="E3" s="142"/>
      <c r="F3" s="142"/>
      <c r="G3" s="142"/>
      <c r="H3" s="144"/>
    </row>
    <row r="4" spans="1:5" s="80" customFormat="1" ht="14.25" customHeight="1">
      <c r="A4" s="82"/>
      <c r="B4" s="83"/>
      <c r="C4" s="83"/>
      <c r="D4" s="83"/>
      <c r="E4" s="83"/>
    </row>
    <row r="5" spans="1:9" s="80" customFormat="1" ht="49.5" customHeight="1">
      <c r="A5" s="158"/>
      <c r="B5" s="159"/>
      <c r="C5" s="159"/>
      <c r="D5" s="159"/>
      <c r="E5" s="160"/>
      <c r="F5" s="121" t="s">
        <v>53</v>
      </c>
      <c r="G5" s="121" t="s">
        <v>54</v>
      </c>
      <c r="H5" s="84" t="s">
        <v>55</v>
      </c>
      <c r="I5" s="85"/>
    </row>
    <row r="6" spans="1:9" s="80" customFormat="1" ht="44.25" customHeight="1">
      <c r="A6" s="145" t="s">
        <v>35</v>
      </c>
      <c r="B6" s="146"/>
      <c r="C6" s="146"/>
      <c r="D6" s="146"/>
      <c r="E6" s="147"/>
      <c r="F6" s="114">
        <f>F7+F8</f>
        <v>13570071</v>
      </c>
      <c r="G6" s="114">
        <f>G7+G8</f>
        <v>13120671</v>
      </c>
      <c r="H6" s="114">
        <f>H7+H8</f>
        <v>13120671</v>
      </c>
      <c r="I6" s="86"/>
    </row>
    <row r="7" spans="1:8" s="80" customFormat="1" ht="38.25" customHeight="1">
      <c r="A7" s="148" t="s">
        <v>36</v>
      </c>
      <c r="B7" s="149"/>
      <c r="C7" s="149"/>
      <c r="D7" s="149"/>
      <c r="E7" s="150"/>
      <c r="F7" s="112">
        <v>13570071</v>
      </c>
      <c r="G7" s="112">
        <v>13120671</v>
      </c>
      <c r="H7" s="112">
        <v>13120671</v>
      </c>
    </row>
    <row r="8" spans="1:8" s="80" customFormat="1" ht="37.5" customHeight="1">
      <c r="A8" s="151" t="s">
        <v>37</v>
      </c>
      <c r="B8" s="150"/>
      <c r="C8" s="150"/>
      <c r="D8" s="150"/>
      <c r="E8" s="150"/>
      <c r="F8" s="87"/>
      <c r="G8" s="87"/>
      <c r="H8" s="87"/>
    </row>
    <row r="9" spans="1:8" s="80" customFormat="1" ht="36" customHeight="1">
      <c r="A9" s="155" t="s">
        <v>38</v>
      </c>
      <c r="B9" s="156"/>
      <c r="C9" s="156"/>
      <c r="D9" s="156"/>
      <c r="E9" s="157"/>
      <c r="F9" s="114">
        <f>F10+F11</f>
        <v>13570071</v>
      </c>
      <c r="G9" s="114">
        <f>G10+G11</f>
        <v>13120671</v>
      </c>
      <c r="H9" s="114">
        <f>H10+H11</f>
        <v>13120671</v>
      </c>
    </row>
    <row r="10" spans="1:8" s="80" customFormat="1" ht="34.5" customHeight="1">
      <c r="A10" s="161" t="s">
        <v>39</v>
      </c>
      <c r="B10" s="149"/>
      <c r="C10" s="149"/>
      <c r="D10" s="149"/>
      <c r="E10" s="162"/>
      <c r="F10" s="113">
        <v>13066071</v>
      </c>
      <c r="G10" s="113">
        <v>12616671</v>
      </c>
      <c r="H10" s="113">
        <v>12616671</v>
      </c>
    </row>
    <row r="11" spans="1:8" s="80" customFormat="1" ht="34.5" customHeight="1">
      <c r="A11" s="151" t="s">
        <v>40</v>
      </c>
      <c r="B11" s="150"/>
      <c r="C11" s="150"/>
      <c r="D11" s="150"/>
      <c r="E11" s="150"/>
      <c r="F11" s="113">
        <v>504000</v>
      </c>
      <c r="G11" s="113">
        <v>504000</v>
      </c>
      <c r="H11" s="113">
        <v>504000</v>
      </c>
    </row>
    <row r="12" spans="1:8" s="80" customFormat="1" ht="35.25" customHeight="1">
      <c r="A12" s="161" t="s">
        <v>41</v>
      </c>
      <c r="B12" s="149"/>
      <c r="C12" s="149"/>
      <c r="D12" s="149"/>
      <c r="E12" s="149"/>
      <c r="F12" s="88">
        <f>+F6-F9</f>
        <v>0</v>
      </c>
      <c r="G12" s="88">
        <f>+G6-G9</f>
        <v>0</v>
      </c>
      <c r="H12" s="88">
        <f>+H6-H9</f>
        <v>0</v>
      </c>
    </row>
    <row r="13" spans="1:8" s="80" customFormat="1" ht="39.75" customHeight="1">
      <c r="A13" s="142"/>
      <c r="B13" s="163"/>
      <c r="C13" s="163"/>
      <c r="D13" s="163"/>
      <c r="E13" s="163"/>
      <c r="F13" s="144"/>
      <c r="G13" s="144"/>
      <c r="H13" s="144"/>
    </row>
    <row r="14" spans="1:8" s="80" customFormat="1" ht="45" customHeight="1">
      <c r="A14" s="158"/>
      <c r="B14" s="159"/>
      <c r="C14" s="159"/>
      <c r="D14" s="159"/>
      <c r="E14" s="160"/>
      <c r="F14" s="121" t="s">
        <v>53</v>
      </c>
      <c r="G14" s="121" t="s">
        <v>54</v>
      </c>
      <c r="H14" s="84" t="s">
        <v>55</v>
      </c>
    </row>
    <row r="15" spans="1:8" s="80" customFormat="1" ht="36.75" customHeight="1">
      <c r="A15" s="152" t="s">
        <v>42</v>
      </c>
      <c r="B15" s="153"/>
      <c r="C15" s="153"/>
      <c r="D15" s="153"/>
      <c r="E15" s="154"/>
      <c r="F15" s="89"/>
      <c r="G15" s="89"/>
      <c r="H15" s="88"/>
    </row>
    <row r="16" spans="1:8" s="90" customFormat="1" ht="45.75" customHeight="1">
      <c r="A16" s="166"/>
      <c r="B16" s="163"/>
      <c r="C16" s="163"/>
      <c r="D16" s="163"/>
      <c r="E16" s="163"/>
      <c r="F16" s="144"/>
      <c r="G16" s="144"/>
      <c r="H16" s="144"/>
    </row>
    <row r="17" spans="1:8" s="90" customFormat="1" ht="47.25" customHeight="1">
      <c r="A17" s="158"/>
      <c r="B17" s="159"/>
      <c r="C17" s="159"/>
      <c r="D17" s="159"/>
      <c r="E17" s="160"/>
      <c r="F17" s="121" t="s">
        <v>53</v>
      </c>
      <c r="G17" s="121" t="s">
        <v>54</v>
      </c>
      <c r="H17" s="84" t="s">
        <v>55</v>
      </c>
    </row>
    <row r="18" spans="1:8" s="90" customFormat="1" ht="30" customHeight="1">
      <c r="A18" s="148" t="s">
        <v>43</v>
      </c>
      <c r="B18" s="149"/>
      <c r="C18" s="149"/>
      <c r="D18" s="149"/>
      <c r="E18" s="149"/>
      <c r="F18" s="87"/>
      <c r="G18" s="87"/>
      <c r="H18" s="87"/>
    </row>
    <row r="19" spans="1:8" s="90" customFormat="1" ht="30" customHeight="1">
      <c r="A19" s="148" t="s">
        <v>44</v>
      </c>
      <c r="B19" s="149"/>
      <c r="C19" s="149"/>
      <c r="D19" s="149"/>
      <c r="E19" s="149"/>
      <c r="F19" s="87"/>
      <c r="G19" s="87"/>
      <c r="H19" s="87"/>
    </row>
    <row r="20" spans="1:8" s="90" customFormat="1" ht="30" customHeight="1">
      <c r="A20" s="161" t="s">
        <v>45</v>
      </c>
      <c r="B20" s="149"/>
      <c r="C20" s="149"/>
      <c r="D20" s="149"/>
      <c r="E20" s="149"/>
      <c r="F20" s="87"/>
      <c r="G20" s="87"/>
      <c r="H20" s="87"/>
    </row>
    <row r="21" spans="1:8" s="90" customFormat="1" ht="32.25" customHeight="1">
      <c r="A21" s="164"/>
      <c r="B21" s="164"/>
      <c r="C21" s="164"/>
      <c r="D21" s="164"/>
      <c r="E21" s="165"/>
      <c r="F21" s="91"/>
      <c r="G21" s="91"/>
      <c r="H21" s="91"/>
    </row>
    <row r="22" spans="1:8" s="90" customFormat="1" ht="41.25" customHeight="1">
      <c r="A22" s="161" t="s">
        <v>46</v>
      </c>
      <c r="B22" s="149"/>
      <c r="C22" s="149"/>
      <c r="D22" s="149"/>
      <c r="E22" s="149"/>
      <c r="F22" s="87">
        <f>SUM(F12,F15,F20)</f>
        <v>0</v>
      </c>
      <c r="G22" s="87">
        <f>SUM(G12,G15,G20)</f>
        <v>0</v>
      </c>
      <c r="H22" s="87">
        <f>SUM(H12,H15,H20)</f>
        <v>0</v>
      </c>
    </row>
  </sheetData>
  <sheetProtection/>
  <mergeCells count="21">
    <mergeCell ref="A21:E21"/>
    <mergeCell ref="A18:E18"/>
    <mergeCell ref="A19:E19"/>
    <mergeCell ref="A20:E20"/>
    <mergeCell ref="A16:H16"/>
    <mergeCell ref="A15:E15"/>
    <mergeCell ref="A9:E9"/>
    <mergeCell ref="A14:E14"/>
    <mergeCell ref="A5:E5"/>
    <mergeCell ref="A22:E22"/>
    <mergeCell ref="A10:E10"/>
    <mergeCell ref="A11:E11"/>
    <mergeCell ref="A12:E12"/>
    <mergeCell ref="A13:H13"/>
    <mergeCell ref="A17:E17"/>
    <mergeCell ref="A1:H1"/>
    <mergeCell ref="A2:H2"/>
    <mergeCell ref="A3:H3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zoomScalePageLayoutView="0" workbookViewId="0" topLeftCell="A15">
      <selection activeCell="A1" sqref="A1:H33"/>
    </sheetView>
  </sheetViews>
  <sheetFormatPr defaultColWidth="9.140625" defaultRowHeight="12.75"/>
  <cols>
    <col min="1" max="1" width="40.57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34" t="s">
        <v>13</v>
      </c>
    </row>
    <row r="3" spans="1:8" s="6" customFormat="1" ht="20.25">
      <c r="A3" s="167" t="s">
        <v>56</v>
      </c>
      <c r="B3" s="167"/>
      <c r="C3" s="167"/>
      <c r="D3" s="167"/>
      <c r="E3" s="167"/>
      <c r="F3" s="167"/>
      <c r="G3" s="167"/>
      <c r="H3" s="167"/>
    </row>
    <row r="4" spans="1:9" s="6" customFormat="1" ht="15.75" customHeight="1">
      <c r="A4" s="168"/>
      <c r="B4" s="169"/>
      <c r="C4" s="169"/>
      <c r="D4" s="169"/>
      <c r="E4" s="169"/>
      <c r="F4" s="169"/>
      <c r="G4" s="169"/>
      <c r="H4" s="169"/>
      <c r="I4" s="7"/>
    </row>
    <row r="5" s="6" customFormat="1" ht="15" hidden="1"/>
    <row r="6" s="6" customFormat="1" ht="15.75" thickBot="1">
      <c r="H6" s="17" t="s">
        <v>1</v>
      </c>
    </row>
    <row r="7" spans="1:8" s="6" customFormat="1" ht="16.5" thickBot="1">
      <c r="A7" s="18" t="s">
        <v>3</v>
      </c>
      <c r="B7" s="170" t="s">
        <v>32</v>
      </c>
      <c r="C7" s="171"/>
      <c r="D7" s="171"/>
      <c r="E7" s="171"/>
      <c r="F7" s="171"/>
      <c r="G7" s="171"/>
      <c r="H7" s="172"/>
    </row>
    <row r="8" spans="1:8" s="6" customFormat="1" ht="15.75" customHeight="1">
      <c r="A8" s="19" t="s">
        <v>17</v>
      </c>
      <c r="B8" s="173" t="s">
        <v>4</v>
      </c>
      <c r="C8" s="175" t="s">
        <v>5</v>
      </c>
      <c r="D8" s="175" t="s">
        <v>6</v>
      </c>
      <c r="E8" s="177" t="s">
        <v>7</v>
      </c>
      <c r="F8" s="177" t="s">
        <v>0</v>
      </c>
      <c r="G8" s="177" t="s">
        <v>47</v>
      </c>
      <c r="H8" s="179" t="s">
        <v>48</v>
      </c>
    </row>
    <row r="9" spans="1:8" s="6" customFormat="1" ht="60.75" customHeight="1" thickBot="1">
      <c r="A9" s="20" t="s">
        <v>16</v>
      </c>
      <c r="B9" s="174"/>
      <c r="C9" s="176"/>
      <c r="D9" s="176"/>
      <c r="E9" s="178"/>
      <c r="F9" s="178"/>
      <c r="G9" s="178"/>
      <c r="H9" s="180"/>
    </row>
    <row r="10" spans="1:8" s="6" customFormat="1" ht="30" customHeight="1">
      <c r="A10" s="115" t="s">
        <v>66</v>
      </c>
      <c r="B10" s="94"/>
      <c r="C10" s="95"/>
      <c r="D10" s="95"/>
      <c r="E10" s="118">
        <v>60000</v>
      </c>
      <c r="F10" s="96"/>
      <c r="G10" s="28"/>
      <c r="H10" s="21"/>
    </row>
    <row r="11" spans="1:8" s="6" customFormat="1" ht="30" customHeight="1">
      <c r="A11" s="117" t="s">
        <v>67</v>
      </c>
      <c r="B11" s="97"/>
      <c r="C11" s="98"/>
      <c r="D11" s="98"/>
      <c r="E11" s="119">
        <f>8499820.65+89337.69+24000+11372.92+15591.88+14206.96+6652+1302317.4+143000+201600+22464</f>
        <v>10330363.500000002</v>
      </c>
      <c r="F11" s="99"/>
      <c r="G11" s="92"/>
      <c r="H11" s="93"/>
    </row>
    <row r="12" spans="1:8" s="6" customFormat="1" ht="30" customHeight="1">
      <c r="A12" s="116" t="s">
        <v>68</v>
      </c>
      <c r="B12" s="97"/>
      <c r="C12" s="98"/>
      <c r="D12" s="98"/>
      <c r="E12" s="102">
        <f>10000+6600+1000+120</f>
        <v>17720</v>
      </c>
      <c r="F12" s="99"/>
      <c r="G12" s="92"/>
      <c r="H12" s="93"/>
    </row>
    <row r="13" spans="1:8" s="6" customFormat="1" ht="30" customHeight="1">
      <c r="A13" s="22" t="s">
        <v>69</v>
      </c>
      <c r="B13" s="100"/>
      <c r="C13" s="101"/>
      <c r="D13" s="101"/>
      <c r="E13" s="101">
        <v>3500</v>
      </c>
      <c r="F13" s="101"/>
      <c r="G13" s="29"/>
      <c r="H13" s="23"/>
    </row>
    <row r="14" spans="1:8" s="6" customFormat="1" ht="30" customHeight="1">
      <c r="A14" s="22" t="s">
        <v>70</v>
      </c>
      <c r="B14" s="100"/>
      <c r="C14" s="101"/>
      <c r="D14" s="101"/>
      <c r="E14" s="101">
        <v>20000</v>
      </c>
      <c r="F14" s="101"/>
      <c r="G14" s="29"/>
      <c r="H14" s="23"/>
    </row>
    <row r="15" spans="1:8" s="6" customFormat="1" ht="30" customHeight="1">
      <c r="A15" s="22" t="s">
        <v>71</v>
      </c>
      <c r="B15" s="100"/>
      <c r="C15" s="101"/>
      <c r="D15" s="101"/>
      <c r="E15" s="101">
        <v>160000</v>
      </c>
      <c r="F15" s="101"/>
      <c r="G15" s="29"/>
      <c r="H15" s="23"/>
    </row>
    <row r="16" spans="1:8" s="6" customFormat="1" ht="30" customHeight="1">
      <c r="A16" s="22" t="s">
        <v>72</v>
      </c>
      <c r="B16" s="100"/>
      <c r="C16" s="101">
        <v>200</v>
      </c>
      <c r="D16" s="101"/>
      <c r="E16" s="101"/>
      <c r="F16" s="101"/>
      <c r="G16" s="29"/>
      <c r="H16" s="23"/>
    </row>
    <row r="17" spans="1:8" s="6" customFormat="1" ht="30" customHeight="1">
      <c r="A17" s="79" t="s">
        <v>73</v>
      </c>
      <c r="B17" s="100"/>
      <c r="C17" s="101">
        <v>2000</v>
      </c>
      <c r="D17" s="101"/>
      <c r="E17" s="101"/>
      <c r="F17" s="101"/>
      <c r="G17" s="29"/>
      <c r="H17" s="23"/>
    </row>
    <row r="18" spans="1:8" s="6" customFormat="1" ht="30" customHeight="1">
      <c r="A18" s="79" t="s">
        <v>74</v>
      </c>
      <c r="B18" s="100"/>
      <c r="C18" s="101"/>
      <c r="D18" s="101">
        <v>250000</v>
      </c>
      <c r="E18" s="101"/>
      <c r="F18" s="101"/>
      <c r="G18" s="29"/>
      <c r="H18" s="23"/>
    </row>
    <row r="19" spans="1:8" s="6" customFormat="1" ht="30" customHeight="1">
      <c r="A19" s="22" t="s">
        <v>75</v>
      </c>
      <c r="B19" s="100"/>
      <c r="C19" s="101"/>
      <c r="D19" s="101">
        <v>3000</v>
      </c>
      <c r="E19" s="101"/>
      <c r="F19" s="101"/>
      <c r="G19" s="29"/>
      <c r="H19" s="23"/>
    </row>
    <row r="20" spans="1:8" s="6" customFormat="1" ht="30" customHeight="1">
      <c r="A20" s="22" t="s">
        <v>76</v>
      </c>
      <c r="B20" s="100"/>
      <c r="C20" s="101"/>
      <c r="D20" s="101">
        <v>300000</v>
      </c>
      <c r="E20" s="101"/>
      <c r="F20" s="101"/>
      <c r="G20" s="29"/>
      <c r="H20" s="23"/>
    </row>
    <row r="21" spans="1:8" s="6" customFormat="1" ht="30" customHeight="1">
      <c r="A21" s="22" t="s">
        <v>77</v>
      </c>
      <c r="B21" s="100"/>
      <c r="C21" s="101">
        <v>11500</v>
      </c>
      <c r="D21" s="101"/>
      <c r="E21" s="101"/>
      <c r="F21" s="101"/>
      <c r="G21" s="29"/>
      <c r="H21" s="23"/>
    </row>
    <row r="22" spans="1:8" s="6" customFormat="1" ht="30" customHeight="1">
      <c r="A22" s="22" t="s">
        <v>78</v>
      </c>
      <c r="B22" s="100"/>
      <c r="C22" s="101">
        <v>70000</v>
      </c>
      <c r="D22" s="101"/>
      <c r="E22" s="101"/>
      <c r="F22" s="101"/>
      <c r="G22" s="29"/>
      <c r="H22" s="23"/>
    </row>
    <row r="23" spans="1:8" s="6" customFormat="1" ht="30" customHeight="1">
      <c r="A23" s="22" t="s">
        <v>79</v>
      </c>
      <c r="B23" s="100"/>
      <c r="C23" s="101"/>
      <c r="D23" s="101"/>
      <c r="E23" s="101"/>
      <c r="F23" s="101">
        <v>200</v>
      </c>
      <c r="G23" s="29"/>
      <c r="H23" s="23"/>
    </row>
    <row r="24" spans="1:8" s="6" customFormat="1" ht="30" customHeight="1">
      <c r="A24" s="22" t="s">
        <v>80</v>
      </c>
      <c r="B24" s="100"/>
      <c r="C24" s="101"/>
      <c r="D24" s="101"/>
      <c r="E24" s="101"/>
      <c r="F24" s="101">
        <v>2500</v>
      </c>
      <c r="G24" s="29"/>
      <c r="H24" s="23"/>
    </row>
    <row r="25" spans="1:8" s="6" customFormat="1" ht="30" customHeight="1">
      <c r="A25" s="22" t="s">
        <v>81</v>
      </c>
      <c r="B25" s="100">
        <f>1888187-1600-10000</f>
        <v>1876587</v>
      </c>
      <c r="C25" s="101"/>
      <c r="D25" s="101"/>
      <c r="E25" s="101"/>
      <c r="F25" s="101"/>
      <c r="G25" s="29"/>
      <c r="H25" s="23"/>
    </row>
    <row r="26" spans="1:8" s="6" customFormat="1" ht="30" customHeight="1">
      <c r="A26" s="22" t="s">
        <v>81</v>
      </c>
      <c r="B26" s="100">
        <v>462000</v>
      </c>
      <c r="C26" s="101"/>
      <c r="D26" s="101"/>
      <c r="E26" s="101"/>
      <c r="F26" s="101"/>
      <c r="G26" s="29"/>
      <c r="H26" s="23"/>
    </row>
    <row r="27" spans="1:8" s="6" customFormat="1" ht="30" customHeight="1">
      <c r="A27" s="22" t="s">
        <v>82</v>
      </c>
      <c r="B27" s="100"/>
      <c r="C27" s="101">
        <v>500</v>
      </c>
      <c r="D27" s="101"/>
      <c r="E27" s="101"/>
      <c r="F27" s="101"/>
      <c r="G27" s="29"/>
      <c r="H27" s="23"/>
    </row>
    <row r="28" spans="1:8" s="6" customFormat="1" ht="30" customHeight="1" thickBot="1">
      <c r="A28" s="24"/>
      <c r="B28" s="25"/>
      <c r="C28" s="25"/>
      <c r="D28" s="25"/>
      <c r="E28" s="25"/>
      <c r="F28" s="25"/>
      <c r="G28" s="30"/>
      <c r="H28" s="26"/>
    </row>
    <row r="29" spans="1:8" s="6" customFormat="1" ht="30" customHeight="1" thickBot="1">
      <c r="A29" s="27" t="s">
        <v>2</v>
      </c>
      <c r="B29" s="75">
        <f aca="true" t="shared" si="0" ref="B29:H29">SUM(B10:B28)</f>
        <v>2338587</v>
      </c>
      <c r="C29" s="75">
        <f t="shared" si="0"/>
        <v>84200</v>
      </c>
      <c r="D29" s="75">
        <f t="shared" si="0"/>
        <v>553000</v>
      </c>
      <c r="E29" s="75">
        <f t="shared" si="0"/>
        <v>10591583.500000002</v>
      </c>
      <c r="F29" s="75">
        <f t="shared" si="0"/>
        <v>2700</v>
      </c>
      <c r="G29" s="75">
        <f t="shared" si="0"/>
        <v>0</v>
      </c>
      <c r="H29" s="75">
        <f t="shared" si="0"/>
        <v>0</v>
      </c>
    </row>
    <row r="30" spans="1:8" s="6" customFormat="1" ht="30" customHeight="1" thickBot="1">
      <c r="A30" s="27" t="s">
        <v>57</v>
      </c>
      <c r="B30" s="181">
        <f>SUM(B29:H29)</f>
        <v>13570070.500000002</v>
      </c>
      <c r="C30" s="182"/>
      <c r="D30" s="182"/>
      <c r="E30" s="182"/>
      <c r="F30" s="182"/>
      <c r="G30" s="182"/>
      <c r="H30" s="183"/>
    </row>
    <row r="31" s="6" customFormat="1" ht="15"/>
    <row r="32" spans="1:15" s="6" customFormat="1" ht="15.75">
      <c r="A32" s="5"/>
      <c r="G32" s="6" t="s">
        <v>91</v>
      </c>
      <c r="H32" s="35"/>
      <c r="I32" s="35"/>
      <c r="J32"/>
      <c r="K32"/>
      <c r="L32"/>
      <c r="M32"/>
      <c r="N32"/>
      <c r="O32"/>
    </row>
    <row r="33" spans="1:15" s="6" customFormat="1" ht="15">
      <c r="A33" s="33"/>
      <c r="G33" s="6" t="s">
        <v>92</v>
      </c>
      <c r="I33"/>
      <c r="J33"/>
      <c r="K33"/>
      <c r="L33"/>
      <c r="M33"/>
      <c r="N33"/>
      <c r="O33"/>
    </row>
    <row r="34" spans="1:15" s="6" customFormat="1" ht="34.5" customHeight="1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1:15" s="6" customFormat="1" ht="15">
      <c r="A35" s="33"/>
      <c r="I35"/>
      <c r="J35"/>
      <c r="K35"/>
      <c r="L35"/>
      <c r="M35"/>
      <c r="N35"/>
      <c r="O35"/>
    </row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</sheetData>
  <sheetProtection/>
  <mergeCells count="12">
    <mergeCell ref="B30:H30"/>
    <mergeCell ref="A34:O34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2362204724409449" top="0.35433070866141736" bottom="0.6692913385826772" header="0.6692913385826772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0" zoomScaleNormal="80" zoomScalePageLayoutView="0" workbookViewId="0" topLeftCell="A8">
      <selection activeCell="A1" sqref="A1:O29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34" t="s">
        <v>14</v>
      </c>
    </row>
    <row r="2" spans="1:15" ht="20.25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.7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ht="13.5" thickBot="1">
      <c r="O4" s="8" t="s">
        <v>1</v>
      </c>
    </row>
    <row r="5" spans="1:15" ht="15.75" thickBot="1">
      <c r="A5" s="9" t="s">
        <v>3</v>
      </c>
      <c r="B5" s="191" t="s">
        <v>49</v>
      </c>
      <c r="C5" s="192"/>
      <c r="D5" s="192"/>
      <c r="E5" s="192"/>
      <c r="F5" s="192"/>
      <c r="G5" s="192"/>
      <c r="H5" s="193"/>
      <c r="I5" s="191" t="s">
        <v>59</v>
      </c>
      <c r="J5" s="192"/>
      <c r="K5" s="192"/>
      <c r="L5" s="192"/>
      <c r="M5" s="192"/>
      <c r="N5" s="192"/>
      <c r="O5" s="193"/>
    </row>
    <row r="6" spans="1:15" ht="15.75" customHeight="1">
      <c r="A6" s="10" t="s">
        <v>19</v>
      </c>
      <c r="B6" s="173" t="s">
        <v>4</v>
      </c>
      <c r="C6" s="175" t="s">
        <v>5</v>
      </c>
      <c r="D6" s="175" t="s">
        <v>6</v>
      </c>
      <c r="E6" s="177" t="s">
        <v>7</v>
      </c>
      <c r="F6" s="177" t="s">
        <v>0</v>
      </c>
      <c r="G6" s="177" t="s">
        <v>50</v>
      </c>
      <c r="H6" s="179" t="s">
        <v>48</v>
      </c>
      <c r="I6" s="173" t="s">
        <v>4</v>
      </c>
      <c r="J6" s="189" t="s">
        <v>5</v>
      </c>
      <c r="K6" s="189" t="s">
        <v>6</v>
      </c>
      <c r="L6" s="177" t="s">
        <v>7</v>
      </c>
      <c r="M6" s="177" t="s">
        <v>0</v>
      </c>
      <c r="N6" s="177" t="s">
        <v>50</v>
      </c>
      <c r="O6" s="179" t="s">
        <v>48</v>
      </c>
    </row>
    <row r="7" spans="1:15" ht="63.75" customHeight="1" thickBot="1">
      <c r="A7" s="11" t="s">
        <v>18</v>
      </c>
      <c r="B7" s="174"/>
      <c r="C7" s="176"/>
      <c r="D7" s="176"/>
      <c r="E7" s="178"/>
      <c r="F7" s="178"/>
      <c r="G7" s="178"/>
      <c r="H7" s="180"/>
      <c r="I7" s="174"/>
      <c r="J7" s="190"/>
      <c r="K7" s="190"/>
      <c r="L7" s="178"/>
      <c r="M7" s="178"/>
      <c r="N7" s="178"/>
      <c r="O7" s="180"/>
    </row>
    <row r="8" spans="1:15" ht="39" customHeight="1">
      <c r="A8" s="122" t="s">
        <v>66</v>
      </c>
      <c r="B8" s="103"/>
      <c r="C8" s="104"/>
      <c r="D8" s="104"/>
      <c r="E8" s="104">
        <v>60000</v>
      </c>
      <c r="F8" s="104"/>
      <c r="G8" s="105"/>
      <c r="H8" s="106"/>
      <c r="I8" s="111"/>
      <c r="J8" s="108"/>
      <c r="K8" s="108"/>
      <c r="L8" s="104">
        <v>60000</v>
      </c>
      <c r="M8" s="108"/>
      <c r="N8" s="109"/>
      <c r="O8" s="110"/>
    </row>
    <row r="9" spans="1:15" ht="24.75" customHeight="1">
      <c r="A9" s="123" t="s">
        <v>67</v>
      </c>
      <c r="B9" s="103"/>
      <c r="C9" s="104"/>
      <c r="D9" s="104"/>
      <c r="E9" s="104">
        <v>10330363.5</v>
      </c>
      <c r="F9" s="104"/>
      <c r="G9" s="105"/>
      <c r="H9" s="106"/>
      <c r="I9" s="111"/>
      <c r="J9" s="108"/>
      <c r="K9" s="108"/>
      <c r="L9" s="104">
        <v>10330363.5</v>
      </c>
      <c r="M9" s="108"/>
      <c r="N9" s="109"/>
      <c r="O9" s="110"/>
    </row>
    <row r="10" spans="1:15" ht="33" customHeight="1">
      <c r="A10" s="124" t="s">
        <v>68</v>
      </c>
      <c r="B10" s="103"/>
      <c r="C10" s="104"/>
      <c r="D10" s="104"/>
      <c r="E10" s="104">
        <v>17720</v>
      </c>
      <c r="F10" s="104"/>
      <c r="G10" s="105"/>
      <c r="H10" s="106"/>
      <c r="I10" s="103"/>
      <c r="J10" s="108"/>
      <c r="K10" s="108"/>
      <c r="L10" s="104">
        <v>17720</v>
      </c>
      <c r="M10" s="108"/>
      <c r="N10" s="109"/>
      <c r="O10" s="110"/>
    </row>
    <row r="11" spans="1:15" ht="24.75" customHeight="1">
      <c r="A11" s="125" t="s">
        <v>69</v>
      </c>
      <c r="B11" s="103"/>
      <c r="C11" s="104"/>
      <c r="D11" s="104"/>
      <c r="E11" s="104">
        <v>2500</v>
      </c>
      <c r="F11" s="104"/>
      <c r="G11" s="105"/>
      <c r="H11" s="106"/>
      <c r="I11" s="103"/>
      <c r="J11" s="108"/>
      <c r="K11" s="108"/>
      <c r="L11" s="104">
        <v>2500</v>
      </c>
      <c r="M11" s="108"/>
      <c r="N11" s="109"/>
      <c r="O11" s="110"/>
    </row>
    <row r="12" spans="1:15" ht="24.75" customHeight="1">
      <c r="A12" s="125" t="s">
        <v>70</v>
      </c>
      <c r="B12" s="103"/>
      <c r="C12" s="104"/>
      <c r="D12" s="104"/>
      <c r="E12" s="104">
        <v>20000</v>
      </c>
      <c r="F12" s="104"/>
      <c r="G12" s="105"/>
      <c r="H12" s="106"/>
      <c r="I12" s="111"/>
      <c r="J12" s="108"/>
      <c r="K12" s="108"/>
      <c r="L12" s="104">
        <v>20000</v>
      </c>
      <c r="M12" s="108"/>
      <c r="N12" s="109"/>
      <c r="O12" s="110"/>
    </row>
    <row r="13" spans="1:15" ht="24.75" customHeight="1">
      <c r="A13" s="125" t="s">
        <v>72</v>
      </c>
      <c r="B13" s="107"/>
      <c r="C13" s="108">
        <v>200</v>
      </c>
      <c r="D13" s="108"/>
      <c r="E13" s="108"/>
      <c r="F13" s="108"/>
      <c r="G13" s="109"/>
      <c r="H13" s="110"/>
      <c r="I13" s="111"/>
      <c r="J13" s="108">
        <v>200</v>
      </c>
      <c r="K13" s="108"/>
      <c r="L13" s="108"/>
      <c r="M13" s="108"/>
      <c r="N13" s="109"/>
      <c r="O13" s="110"/>
    </row>
    <row r="14" spans="1:15" ht="24.75" customHeight="1">
      <c r="A14" s="126" t="s">
        <v>83</v>
      </c>
      <c r="B14" s="107"/>
      <c r="C14" s="108">
        <v>2000</v>
      </c>
      <c r="D14" s="108"/>
      <c r="E14" s="108"/>
      <c r="F14" s="108"/>
      <c r="G14" s="109"/>
      <c r="H14" s="110"/>
      <c r="I14" s="111"/>
      <c r="J14" s="108">
        <v>2000</v>
      </c>
      <c r="K14" s="108"/>
      <c r="L14" s="108"/>
      <c r="M14" s="108"/>
      <c r="N14" s="109"/>
      <c r="O14" s="110"/>
    </row>
    <row r="15" spans="1:15" ht="24.75" customHeight="1">
      <c r="A15" s="126" t="s">
        <v>74</v>
      </c>
      <c r="B15" s="107"/>
      <c r="C15" s="108"/>
      <c r="D15" s="108">
        <v>250000</v>
      </c>
      <c r="E15" s="108"/>
      <c r="F15" s="108"/>
      <c r="G15" s="109"/>
      <c r="H15" s="110"/>
      <c r="I15" s="111"/>
      <c r="J15" s="108"/>
      <c r="K15" s="108">
        <v>250000</v>
      </c>
      <c r="L15" s="108"/>
      <c r="M15" s="108"/>
      <c r="N15" s="109"/>
      <c r="O15" s="110"/>
    </row>
    <row r="16" spans="1:15" ht="24.75" customHeight="1">
      <c r="A16" s="125" t="s">
        <v>75</v>
      </c>
      <c r="B16" s="3"/>
      <c r="C16" s="1"/>
      <c r="D16" s="1">
        <v>3000</v>
      </c>
      <c r="E16" s="1"/>
      <c r="F16" s="1"/>
      <c r="G16" s="31"/>
      <c r="H16" s="4"/>
      <c r="I16" s="111"/>
      <c r="J16" s="1"/>
      <c r="K16" s="1">
        <v>3000</v>
      </c>
      <c r="L16" s="108"/>
      <c r="M16" s="108"/>
      <c r="N16" s="109"/>
      <c r="O16" s="110"/>
    </row>
    <row r="17" spans="1:15" ht="24.75" customHeight="1">
      <c r="A17" s="125" t="s">
        <v>77</v>
      </c>
      <c r="B17" s="3"/>
      <c r="C17" s="1">
        <v>11500</v>
      </c>
      <c r="D17" s="1"/>
      <c r="E17" s="1"/>
      <c r="F17" s="1"/>
      <c r="G17" s="31"/>
      <c r="H17" s="4"/>
      <c r="I17" s="111"/>
      <c r="J17" s="1">
        <v>11500</v>
      </c>
      <c r="K17" s="108"/>
      <c r="L17" s="108"/>
      <c r="M17" s="108"/>
      <c r="N17" s="109"/>
      <c r="O17" s="110"/>
    </row>
    <row r="18" spans="1:15" ht="24.75" customHeight="1">
      <c r="A18" s="125" t="s">
        <v>78</v>
      </c>
      <c r="B18" s="3"/>
      <c r="C18" s="1">
        <v>70000</v>
      </c>
      <c r="D18" s="1"/>
      <c r="E18" s="1"/>
      <c r="F18" s="1"/>
      <c r="G18" s="31"/>
      <c r="H18" s="4"/>
      <c r="I18" s="15"/>
      <c r="J18" s="1">
        <v>70000</v>
      </c>
      <c r="K18" s="1"/>
      <c r="L18" s="1"/>
      <c r="M18" s="1"/>
      <c r="N18" s="31"/>
      <c r="O18" s="4"/>
    </row>
    <row r="19" spans="1:15" ht="24.75" customHeight="1">
      <c r="A19" s="125" t="s">
        <v>79</v>
      </c>
      <c r="B19" s="3"/>
      <c r="C19" s="1"/>
      <c r="D19" s="1"/>
      <c r="E19" s="1"/>
      <c r="F19" s="1">
        <v>200</v>
      </c>
      <c r="G19" s="31"/>
      <c r="H19" s="4"/>
      <c r="I19" s="15"/>
      <c r="J19" s="1"/>
      <c r="K19" s="1"/>
      <c r="L19" s="1"/>
      <c r="M19" s="1">
        <v>200</v>
      </c>
      <c r="N19" s="31"/>
      <c r="O19" s="4"/>
    </row>
    <row r="20" spans="1:15" ht="24.75" customHeight="1">
      <c r="A20" s="125" t="s">
        <v>80</v>
      </c>
      <c r="B20" s="3"/>
      <c r="C20" s="1"/>
      <c r="D20" s="1"/>
      <c r="E20" s="1"/>
      <c r="F20" s="1">
        <v>2500</v>
      </c>
      <c r="G20" s="31"/>
      <c r="H20" s="4"/>
      <c r="I20" s="15"/>
      <c r="J20" s="1"/>
      <c r="K20" s="1"/>
      <c r="L20" s="1"/>
      <c r="M20" s="1">
        <v>2500</v>
      </c>
      <c r="N20" s="31"/>
      <c r="O20" s="4"/>
    </row>
    <row r="21" spans="1:15" ht="24.75" customHeight="1">
      <c r="A21" s="125" t="s">
        <v>81</v>
      </c>
      <c r="B21" s="3">
        <v>1888187</v>
      </c>
      <c r="C21" s="1"/>
      <c r="D21" s="1"/>
      <c r="E21" s="1"/>
      <c r="F21" s="1"/>
      <c r="G21" s="31"/>
      <c r="H21" s="4"/>
      <c r="I21" s="3">
        <v>1888187</v>
      </c>
      <c r="J21" s="1"/>
      <c r="K21" s="1"/>
      <c r="L21" s="1"/>
      <c r="M21" s="1"/>
      <c r="N21" s="31"/>
      <c r="O21" s="4"/>
    </row>
    <row r="22" spans="1:15" ht="24.75" customHeight="1">
      <c r="A22" s="125" t="s">
        <v>81</v>
      </c>
      <c r="B22" s="3">
        <v>462000</v>
      </c>
      <c r="C22" s="1"/>
      <c r="D22" s="1"/>
      <c r="E22" s="1"/>
      <c r="F22" s="1"/>
      <c r="G22" s="31"/>
      <c r="H22" s="4"/>
      <c r="I22" s="3">
        <v>462000</v>
      </c>
      <c r="J22" s="1"/>
      <c r="K22" s="1"/>
      <c r="L22" s="1"/>
      <c r="M22" s="1"/>
      <c r="N22" s="31"/>
      <c r="O22" s="4"/>
    </row>
    <row r="23" spans="1:15" ht="24.75" customHeight="1">
      <c r="A23" s="125" t="s">
        <v>82</v>
      </c>
      <c r="B23" s="3"/>
      <c r="C23" s="1">
        <v>500</v>
      </c>
      <c r="D23" s="1"/>
      <c r="E23" s="1"/>
      <c r="F23" s="1"/>
      <c r="G23" s="31"/>
      <c r="H23" s="4"/>
      <c r="I23" s="15"/>
      <c r="J23" s="1">
        <v>500</v>
      </c>
      <c r="K23" s="1"/>
      <c r="L23" s="1"/>
      <c r="M23" s="1"/>
      <c r="N23" s="31"/>
      <c r="O23" s="4"/>
    </row>
    <row r="24" spans="1:15" ht="24.75" customHeight="1" thickBot="1">
      <c r="A24" s="127"/>
      <c r="B24" s="12"/>
      <c r="C24" s="13"/>
      <c r="D24" s="13"/>
      <c r="E24" s="13"/>
      <c r="F24" s="13"/>
      <c r="G24" s="32"/>
      <c r="H24" s="14"/>
      <c r="I24" s="16"/>
      <c r="J24" s="13"/>
      <c r="K24" s="13"/>
      <c r="L24" s="13"/>
      <c r="M24" s="13"/>
      <c r="N24" s="32"/>
      <c r="O24" s="14"/>
    </row>
    <row r="25" spans="1:15" ht="24.75" customHeight="1" thickBot="1">
      <c r="A25" s="2" t="s">
        <v>2</v>
      </c>
      <c r="B25" s="76">
        <f>SUM(B8:B24)</f>
        <v>2350187</v>
      </c>
      <c r="C25" s="76">
        <f aca="true" t="shared" si="0" ref="C25:O25">SUM(C8:C24)</f>
        <v>84200</v>
      </c>
      <c r="D25" s="76">
        <f t="shared" si="0"/>
        <v>253000</v>
      </c>
      <c r="E25" s="76">
        <f t="shared" si="0"/>
        <v>10430583.5</v>
      </c>
      <c r="F25" s="76">
        <f t="shared" si="0"/>
        <v>2700</v>
      </c>
      <c r="G25" s="76">
        <f t="shared" si="0"/>
        <v>0</v>
      </c>
      <c r="H25" s="76">
        <f t="shared" si="0"/>
        <v>0</v>
      </c>
      <c r="I25" s="76">
        <f t="shared" si="0"/>
        <v>2350187</v>
      </c>
      <c r="J25" s="76">
        <f t="shared" si="0"/>
        <v>84200</v>
      </c>
      <c r="K25" s="76">
        <f t="shared" si="0"/>
        <v>253000</v>
      </c>
      <c r="L25" s="76">
        <f t="shared" si="0"/>
        <v>10430583.5</v>
      </c>
      <c r="M25" s="76">
        <f t="shared" si="0"/>
        <v>2700</v>
      </c>
      <c r="N25" s="76">
        <f t="shared" si="0"/>
        <v>0</v>
      </c>
      <c r="O25" s="76">
        <f t="shared" si="0"/>
        <v>0</v>
      </c>
    </row>
    <row r="26" spans="1:15" ht="24.75" customHeight="1" thickBot="1">
      <c r="A26" s="2" t="s">
        <v>60</v>
      </c>
      <c r="B26" s="186">
        <f>SUM(B25:H25)</f>
        <v>13120670.5</v>
      </c>
      <c r="C26" s="187"/>
      <c r="D26" s="187"/>
      <c r="E26" s="187"/>
      <c r="F26" s="187"/>
      <c r="G26" s="187"/>
      <c r="H26" s="188"/>
      <c r="I26" s="186">
        <f>SUM(I25:O25)</f>
        <v>13120670.5</v>
      </c>
      <c r="J26" s="187"/>
      <c r="K26" s="187"/>
      <c r="L26" s="187"/>
      <c r="M26" s="187"/>
      <c r="N26" s="187"/>
      <c r="O26" s="188"/>
    </row>
    <row r="28" spans="1:14" ht="15.75">
      <c r="A28" s="5"/>
      <c r="B28" s="6"/>
      <c r="C28" s="6"/>
      <c r="D28" s="6"/>
      <c r="E28" s="6"/>
      <c r="F28" s="6"/>
      <c r="G28" s="35"/>
      <c r="H28" s="35"/>
      <c r="I28" s="35"/>
      <c r="N28" s="6" t="s">
        <v>91</v>
      </c>
    </row>
    <row r="29" spans="1:14" ht="15">
      <c r="A29" s="33"/>
      <c r="B29" s="6"/>
      <c r="C29" s="6"/>
      <c r="D29" s="6"/>
      <c r="E29" s="6"/>
      <c r="F29" s="6"/>
      <c r="G29" s="6"/>
      <c r="H29" s="6"/>
      <c r="N29" s="6" t="s">
        <v>92</v>
      </c>
    </row>
    <row r="30" spans="1:15" ht="33.75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8" ht="15">
      <c r="A31" s="33"/>
      <c r="B31" s="6"/>
      <c r="C31" s="6"/>
      <c r="D31" s="6"/>
      <c r="E31" s="6"/>
      <c r="F31" s="6"/>
      <c r="G31" s="6"/>
      <c r="H31" s="6"/>
    </row>
  </sheetData>
  <sheetProtection/>
  <mergeCells count="21">
    <mergeCell ref="L6:L7"/>
    <mergeCell ref="B26:H26"/>
    <mergeCell ref="D6:D7"/>
    <mergeCell ref="O6:O7"/>
    <mergeCell ref="N6:N7"/>
    <mergeCell ref="A2:O2"/>
    <mergeCell ref="A3:O3"/>
    <mergeCell ref="B5:H5"/>
    <mergeCell ref="I5:O5"/>
    <mergeCell ref="B6:B7"/>
    <mergeCell ref="C6:C7"/>
    <mergeCell ref="I26:O26"/>
    <mergeCell ref="E6:E7"/>
    <mergeCell ref="F6:F7"/>
    <mergeCell ref="M6:M7"/>
    <mergeCell ref="A30:O30"/>
    <mergeCell ref="H6:H7"/>
    <mergeCell ref="I6:I7"/>
    <mergeCell ref="J6:J7"/>
    <mergeCell ref="K6:K7"/>
    <mergeCell ref="G6:G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90" zoomScaleNormal="90" zoomScalePageLayoutView="0" workbookViewId="0" topLeftCell="A11">
      <selection activeCell="A1" sqref="A1:L51"/>
    </sheetView>
  </sheetViews>
  <sheetFormatPr defaultColWidth="9.140625" defaultRowHeight="12.75"/>
  <cols>
    <col min="1" max="1" width="12.00390625" style="72" customWidth="1"/>
    <col min="2" max="2" width="30.421875" style="73" customWidth="1"/>
    <col min="3" max="3" width="17.140625" style="40" customWidth="1"/>
    <col min="4" max="4" width="16.7109375" style="44" customWidth="1"/>
    <col min="5" max="12" width="16.7109375" style="40" customWidth="1"/>
    <col min="13" max="13" width="16.7109375" style="40" hidden="1" customWidth="1"/>
    <col min="14" max="14" width="16.421875" style="40" hidden="1" customWidth="1"/>
    <col min="15" max="15" width="10.421875" style="40" customWidth="1"/>
    <col min="16" max="16384" width="9.140625" style="40" customWidth="1"/>
  </cols>
  <sheetData>
    <row r="1" spans="1:15" ht="24.75" customHeight="1">
      <c r="A1" s="194" t="s">
        <v>61</v>
      </c>
      <c r="B1" s="195"/>
      <c r="C1" s="195"/>
      <c r="D1" s="195"/>
      <c r="E1" s="195"/>
      <c r="F1" s="195"/>
      <c r="G1" s="195"/>
      <c r="H1" s="195"/>
      <c r="I1" s="195"/>
      <c r="J1" s="195"/>
      <c r="K1" s="39" t="s">
        <v>15</v>
      </c>
      <c r="M1" s="38"/>
      <c r="N1" s="38"/>
      <c r="O1" s="38"/>
    </row>
    <row r="2" spans="1:15" ht="20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4" ht="18" customHeight="1">
      <c r="A4" s="128" t="s">
        <v>22</v>
      </c>
      <c r="B4" s="41"/>
      <c r="C4" s="41"/>
      <c r="D4" s="42"/>
    </row>
    <row r="5" spans="1:2" ht="15" customHeight="1">
      <c r="A5" s="43" t="s">
        <v>21</v>
      </c>
      <c r="B5" s="40"/>
    </row>
    <row r="6" spans="1:2" ht="16.5" customHeight="1">
      <c r="A6" s="36"/>
      <c r="B6" s="40"/>
    </row>
    <row r="7" spans="1:12" ht="15">
      <c r="A7" s="45"/>
      <c r="B7" s="45"/>
      <c r="C7" s="45"/>
      <c r="D7" s="46"/>
      <c r="E7" s="45"/>
      <c r="F7" s="45"/>
      <c r="G7" s="45"/>
      <c r="H7" s="45"/>
      <c r="I7" s="45"/>
      <c r="J7" s="45"/>
      <c r="K7" s="45"/>
      <c r="L7" s="47" t="s">
        <v>1</v>
      </c>
    </row>
    <row r="8" spans="1:12" ht="8.25" customHeight="1">
      <c r="A8" s="48"/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</row>
    <row r="9" spans="1:14" ht="9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L9" s="50"/>
      <c r="M9" s="48"/>
      <c r="N9" s="48"/>
    </row>
    <row r="10" spans="1:14" s="44" customFormat="1" ht="90">
      <c r="A10" s="51" t="s">
        <v>20</v>
      </c>
      <c r="B10" s="51" t="s">
        <v>62</v>
      </c>
      <c r="C10" s="120" t="s">
        <v>63</v>
      </c>
      <c r="D10" s="52" t="s">
        <v>4</v>
      </c>
      <c r="E10" s="52" t="s">
        <v>5</v>
      </c>
      <c r="F10" s="52" t="s">
        <v>6</v>
      </c>
      <c r="G10" s="52" t="s">
        <v>7</v>
      </c>
      <c r="H10" s="52" t="s">
        <v>8</v>
      </c>
      <c r="I10" s="52" t="s">
        <v>51</v>
      </c>
      <c r="J10" s="52" t="s">
        <v>48</v>
      </c>
      <c r="K10" s="74" t="s">
        <v>52</v>
      </c>
      <c r="L10" s="74" t="s">
        <v>64</v>
      </c>
      <c r="M10" s="53" t="s">
        <v>9</v>
      </c>
      <c r="N10" s="53" t="s">
        <v>10</v>
      </c>
    </row>
    <row r="11" spans="1:14" s="44" customFormat="1" ht="15">
      <c r="A11" s="129">
        <v>3</v>
      </c>
      <c r="B11" s="129" t="s">
        <v>65</v>
      </c>
      <c r="C11" s="130"/>
      <c r="D11" s="131"/>
      <c r="E11" s="131"/>
      <c r="F11" s="131"/>
      <c r="G11" s="131"/>
      <c r="H11" s="131"/>
      <c r="I11" s="131"/>
      <c r="J11" s="131"/>
      <c r="K11" s="132"/>
      <c r="L11" s="132"/>
      <c r="M11" s="133"/>
      <c r="N11" s="133"/>
    </row>
    <row r="12" spans="1:14" ht="14.25" customHeight="1">
      <c r="A12" s="54">
        <v>31</v>
      </c>
      <c r="B12" s="54" t="s">
        <v>23</v>
      </c>
      <c r="C12" s="55">
        <f>SUM(D12:J12)</f>
        <v>10735957.1</v>
      </c>
      <c r="D12" s="55">
        <f aca="true" t="shared" si="0" ref="D12:J12">SUM(D14:D16)</f>
        <v>621937.6000000001</v>
      </c>
      <c r="E12" s="55">
        <f t="shared" si="0"/>
        <v>0</v>
      </c>
      <c r="F12" s="55">
        <f t="shared" si="0"/>
        <v>0</v>
      </c>
      <c r="G12" s="55">
        <f t="shared" si="0"/>
        <v>10114019.5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v>10735957</v>
      </c>
      <c r="L12" s="55">
        <v>10735957</v>
      </c>
      <c r="M12" s="56">
        <f>SUM(M13:M19)</f>
        <v>0</v>
      </c>
      <c r="N12" s="56">
        <f>SUM(N13:N19)</f>
        <v>0</v>
      </c>
    </row>
    <row r="13" spans="1:14" ht="14.25" customHeight="1">
      <c r="A13" s="57"/>
      <c r="B13" s="58"/>
      <c r="C13" s="55"/>
      <c r="D13" s="59"/>
      <c r="E13" s="59"/>
      <c r="F13" s="59"/>
      <c r="G13" s="59"/>
      <c r="H13" s="59"/>
      <c r="I13" s="59"/>
      <c r="J13" s="59"/>
      <c r="K13" s="59"/>
      <c r="L13" s="59"/>
      <c r="M13" s="40">
        <v>0</v>
      </c>
      <c r="N13" s="40">
        <v>0</v>
      </c>
    </row>
    <row r="14" spans="1:14" ht="14.25" customHeight="1">
      <c r="A14" s="57">
        <v>311</v>
      </c>
      <c r="B14" s="58" t="s">
        <v>24</v>
      </c>
      <c r="C14" s="67">
        <f>SUM(D14:J14)</f>
        <v>9024285.07</v>
      </c>
      <c r="D14" s="59">
        <f>331187.5+186676.92</f>
        <v>517864.42000000004</v>
      </c>
      <c r="E14" s="59"/>
      <c r="F14" s="59"/>
      <c r="G14" s="59">
        <f>8499820.65+6600</f>
        <v>8506420.65</v>
      </c>
      <c r="H14" s="59"/>
      <c r="I14" s="59"/>
      <c r="J14" s="59"/>
      <c r="K14" s="59"/>
      <c r="L14" s="59"/>
      <c r="M14" s="40">
        <v>0</v>
      </c>
      <c r="N14" s="40">
        <v>0</v>
      </c>
    </row>
    <row r="15" spans="1:14" ht="14.25" customHeight="1">
      <c r="A15" s="57">
        <v>312</v>
      </c>
      <c r="B15" s="58" t="s">
        <v>25</v>
      </c>
      <c r="C15" s="67">
        <f>SUM(D15:J15)</f>
        <v>176161.44999999998</v>
      </c>
      <c r="D15" s="59">
        <f>15000</f>
        <v>15000</v>
      </c>
      <c r="E15" s="59"/>
      <c r="F15" s="59"/>
      <c r="G15" s="59">
        <f>89337.69+24000+11372.92+15591.88+14206.96+6652</f>
        <v>161161.44999999998</v>
      </c>
      <c r="H15" s="59"/>
      <c r="I15" s="59"/>
      <c r="J15" s="59"/>
      <c r="K15" s="59"/>
      <c r="L15" s="59"/>
      <c r="M15" s="40">
        <v>0</v>
      </c>
      <c r="N15" s="40">
        <v>0</v>
      </c>
    </row>
    <row r="16" spans="1:12" ht="14.25" customHeight="1">
      <c r="A16" s="57">
        <v>313</v>
      </c>
      <c r="B16" s="58" t="s">
        <v>84</v>
      </c>
      <c r="C16" s="67">
        <f>SUM(D16:J16)</f>
        <v>1535510.5799999998</v>
      </c>
      <c r="D16" s="59">
        <f>28934.88+51334.3+8804</f>
        <v>89073.18000000001</v>
      </c>
      <c r="E16" s="59"/>
      <c r="F16" s="59"/>
      <c r="G16" s="59">
        <f>1302317.4+1000+143120</f>
        <v>1446437.4</v>
      </c>
      <c r="H16" s="59"/>
      <c r="I16" s="59"/>
      <c r="J16" s="59"/>
      <c r="K16" s="59"/>
      <c r="L16" s="59"/>
    </row>
    <row r="17" spans="1:12" ht="14.25" customHeight="1" hidden="1">
      <c r="A17" s="57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4" ht="14.25" customHeight="1">
      <c r="A18" s="57"/>
      <c r="B18" s="6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40">
        <v>0</v>
      </c>
      <c r="N18" s="40">
        <v>0</v>
      </c>
    </row>
    <row r="19" spans="1:14" ht="14.25" customHeight="1">
      <c r="A19" s="62">
        <v>32</v>
      </c>
      <c r="B19" s="77" t="s">
        <v>26</v>
      </c>
      <c r="C19" s="63">
        <f aca="true" t="shared" si="1" ref="C19:C24">SUM(D19:J19)</f>
        <v>2320714</v>
      </c>
      <c r="D19" s="63">
        <f aca="true" t="shared" si="2" ref="D19:J19">SUM(D20:D24)</f>
        <v>1247450</v>
      </c>
      <c r="E19" s="63">
        <f t="shared" si="2"/>
        <v>40000</v>
      </c>
      <c r="F19" s="63">
        <f t="shared" si="2"/>
        <v>553000</v>
      </c>
      <c r="G19" s="63">
        <f t="shared" si="2"/>
        <v>477564</v>
      </c>
      <c r="H19" s="63">
        <f t="shared" si="2"/>
        <v>2700</v>
      </c>
      <c r="I19" s="63">
        <f t="shared" si="2"/>
        <v>0</v>
      </c>
      <c r="J19" s="63">
        <f t="shared" si="2"/>
        <v>0</v>
      </c>
      <c r="K19" s="63">
        <v>1870514</v>
      </c>
      <c r="L19" s="63">
        <v>1870514</v>
      </c>
      <c r="M19" s="40">
        <v>0</v>
      </c>
      <c r="N19" s="40">
        <v>0</v>
      </c>
    </row>
    <row r="20" spans="1:14" ht="14.25" customHeight="1">
      <c r="A20" s="57">
        <v>321</v>
      </c>
      <c r="B20" s="58" t="s">
        <v>85</v>
      </c>
      <c r="C20" s="59">
        <f t="shared" si="1"/>
        <v>352350</v>
      </c>
      <c r="D20" s="78">
        <f>37000+1500+27250+8500+10000</f>
        <v>84250</v>
      </c>
      <c r="E20" s="59">
        <f>2500+500+1500</f>
        <v>4500</v>
      </c>
      <c r="F20" s="59"/>
      <c r="G20" s="59">
        <f>500+60000+1000+201600</f>
        <v>263100</v>
      </c>
      <c r="H20" s="59">
        <v>500</v>
      </c>
      <c r="I20" s="59"/>
      <c r="J20" s="59"/>
      <c r="K20" s="59"/>
      <c r="L20" s="59"/>
      <c r="M20" s="56">
        <f>SUM(M21:M43)</f>
        <v>0</v>
      </c>
      <c r="N20" s="56">
        <f>SUM(N21:N43)</f>
        <v>0</v>
      </c>
    </row>
    <row r="21" spans="1:12" ht="14.25" customHeight="1">
      <c r="A21" s="138">
        <v>322</v>
      </c>
      <c r="B21" s="139" t="s">
        <v>86</v>
      </c>
      <c r="C21" s="140">
        <f t="shared" si="1"/>
        <v>588700</v>
      </c>
      <c r="D21" s="140">
        <f>142000+400000+10000+15000+3500</f>
        <v>570500</v>
      </c>
      <c r="E21" s="140">
        <f>10000+500+3000</f>
        <v>13500</v>
      </c>
      <c r="F21" s="140">
        <v>1000</v>
      </c>
      <c r="G21" s="140">
        <f>500+3000</f>
        <v>3500</v>
      </c>
      <c r="H21" s="140">
        <v>200</v>
      </c>
      <c r="I21" s="59"/>
      <c r="J21" s="59"/>
      <c r="K21" s="59"/>
      <c r="L21" s="59"/>
    </row>
    <row r="22" spans="1:12" ht="14.25" customHeight="1">
      <c r="A22" s="138">
        <v>323</v>
      </c>
      <c r="B22" s="139" t="s">
        <v>87</v>
      </c>
      <c r="C22" s="140">
        <f t="shared" si="1"/>
        <v>1118200</v>
      </c>
      <c r="D22" s="140">
        <f>33000+169000+3000+89000+13000+71000+24000+144700</f>
        <v>546700</v>
      </c>
      <c r="E22" s="140">
        <f>8000+2000+2500+500+5000</f>
        <v>18000</v>
      </c>
      <c r="F22" s="140">
        <f>2000+550000</f>
        <v>552000</v>
      </c>
      <c r="G22" s="140"/>
      <c r="H22" s="140">
        <v>1500</v>
      </c>
      <c r="I22" s="59"/>
      <c r="J22" s="59"/>
      <c r="K22" s="59"/>
      <c r="L22" s="59"/>
    </row>
    <row r="23" spans="1:12" ht="14.25" customHeight="1">
      <c r="A23" s="138">
        <v>324</v>
      </c>
      <c r="B23" s="139" t="s">
        <v>27</v>
      </c>
      <c r="C23" s="140">
        <f t="shared" si="1"/>
        <v>145000</v>
      </c>
      <c r="D23" s="140">
        <v>5000</v>
      </c>
      <c r="E23" s="140"/>
      <c r="F23" s="140"/>
      <c r="G23" s="140">
        <f>60000+80000</f>
        <v>140000</v>
      </c>
      <c r="H23" s="140"/>
      <c r="I23" s="59"/>
      <c r="J23" s="59"/>
      <c r="K23" s="59"/>
      <c r="L23" s="59"/>
    </row>
    <row r="24" spans="1:12" ht="14.25" customHeight="1">
      <c r="A24" s="134">
        <v>329</v>
      </c>
      <c r="B24" s="135" t="s">
        <v>28</v>
      </c>
      <c r="C24" s="136">
        <f t="shared" si="1"/>
        <v>116464</v>
      </c>
      <c r="D24" s="136">
        <f>27300+6000+1200+6500</f>
        <v>41000</v>
      </c>
      <c r="E24" s="136">
        <f>2000+2000</f>
        <v>4000</v>
      </c>
      <c r="F24" s="136"/>
      <c r="G24" s="136">
        <f>10000+10000+1000+22464+27500</f>
        <v>70964</v>
      </c>
      <c r="H24" s="136">
        <v>500</v>
      </c>
      <c r="I24" s="59"/>
      <c r="J24" s="59"/>
      <c r="K24" s="59"/>
      <c r="L24" s="59"/>
    </row>
    <row r="25" spans="1:12" ht="14.25" customHeight="1" hidden="1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4.25" customHeight="1" hidden="1">
      <c r="A26" s="57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4" ht="14.25" customHeight="1">
      <c r="A27" s="57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40">
        <v>0</v>
      </c>
      <c r="N27" s="40">
        <v>0</v>
      </c>
    </row>
    <row r="28" spans="1:14" ht="14.25" customHeight="1">
      <c r="A28" s="62">
        <v>34</v>
      </c>
      <c r="B28" s="77" t="s">
        <v>29</v>
      </c>
      <c r="C28" s="63">
        <f>SUM(D28:J28)</f>
        <v>9400</v>
      </c>
      <c r="D28" s="63">
        <f aca="true" t="shared" si="3" ref="D28:J28">SUM(D29:D29)</f>
        <v>7200</v>
      </c>
      <c r="E28" s="63">
        <f t="shared" si="3"/>
        <v>2200</v>
      </c>
      <c r="F28" s="63">
        <f t="shared" si="3"/>
        <v>0</v>
      </c>
      <c r="G28" s="63">
        <f t="shared" si="3"/>
        <v>0</v>
      </c>
      <c r="H28" s="63">
        <f t="shared" si="3"/>
        <v>0</v>
      </c>
      <c r="I28" s="63">
        <f t="shared" si="3"/>
        <v>0</v>
      </c>
      <c r="J28" s="63">
        <f t="shared" si="3"/>
        <v>0</v>
      </c>
      <c r="K28" s="63">
        <v>10200</v>
      </c>
      <c r="L28" s="63">
        <v>10200</v>
      </c>
      <c r="M28" s="40">
        <v>0</v>
      </c>
      <c r="N28" s="40">
        <v>0</v>
      </c>
    </row>
    <row r="29" spans="1:14" ht="14.25" customHeight="1">
      <c r="A29" s="57">
        <v>343</v>
      </c>
      <c r="B29" s="58" t="s">
        <v>88</v>
      </c>
      <c r="C29" s="59">
        <f>SUM(D29:J29)</f>
        <v>9400</v>
      </c>
      <c r="D29" s="59">
        <f>5000+2200</f>
        <v>7200</v>
      </c>
      <c r="E29" s="59">
        <f>200+2000</f>
        <v>2200</v>
      </c>
      <c r="F29" s="59"/>
      <c r="G29" s="59"/>
      <c r="H29" s="59"/>
      <c r="I29" s="59"/>
      <c r="J29" s="59"/>
      <c r="K29" s="59"/>
      <c r="L29" s="59"/>
      <c r="M29" s="40">
        <v>0</v>
      </c>
      <c r="N29" s="40">
        <v>0</v>
      </c>
    </row>
    <row r="30" spans="1:12" ht="14.25" customHeight="1" hidden="1">
      <c r="A30" s="5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4" ht="14.25" customHeight="1">
      <c r="A31" s="57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40">
        <v>0</v>
      </c>
      <c r="N31" s="40">
        <v>0</v>
      </c>
    </row>
    <row r="32" spans="1:14" ht="14.25" customHeight="1">
      <c r="A32" s="62">
        <v>42</v>
      </c>
      <c r="B32" s="64" t="s">
        <v>30</v>
      </c>
      <c r="C32" s="63">
        <f>SUM(D32:J32)</f>
        <v>104000</v>
      </c>
      <c r="D32" s="63">
        <f>SUM(D33:D34)</f>
        <v>62000</v>
      </c>
      <c r="E32" s="63">
        <f>SUM(E33:E34)</f>
        <v>42000</v>
      </c>
      <c r="F32" s="63">
        <f>SUM(F33:F41)</f>
        <v>0</v>
      </c>
      <c r="G32" s="63">
        <f>SUM(G33:G41)</f>
        <v>0</v>
      </c>
      <c r="H32" s="63">
        <f>SUM(H33:H41)</f>
        <v>0</v>
      </c>
      <c r="I32" s="63">
        <f>SUM(I33:I41)</f>
        <v>0</v>
      </c>
      <c r="J32" s="63">
        <f>SUM(J33:J41)</f>
        <v>0</v>
      </c>
      <c r="K32" s="63">
        <v>104000</v>
      </c>
      <c r="L32" s="63">
        <v>104000</v>
      </c>
      <c r="M32" s="40">
        <v>0</v>
      </c>
      <c r="N32" s="40">
        <v>0</v>
      </c>
    </row>
    <row r="33" spans="1:14" ht="14.25" customHeight="1">
      <c r="A33" s="57">
        <v>422</v>
      </c>
      <c r="B33" s="60" t="s">
        <v>89</v>
      </c>
      <c r="C33" s="59">
        <f>SUM(D33:J33)</f>
        <v>100000</v>
      </c>
      <c r="D33" s="59">
        <f>20000+30000+10000</f>
        <v>60000</v>
      </c>
      <c r="E33" s="59">
        <f>10000+10000+10000+10000</f>
        <v>40000</v>
      </c>
      <c r="F33" s="59"/>
      <c r="G33" s="59"/>
      <c r="H33" s="59"/>
      <c r="I33" s="59"/>
      <c r="J33" s="59"/>
      <c r="K33" s="59"/>
      <c r="L33" s="59"/>
      <c r="M33" s="40">
        <v>0</v>
      </c>
      <c r="N33" s="40">
        <v>0</v>
      </c>
    </row>
    <row r="34" spans="1:12" ht="14.25" customHeight="1">
      <c r="A34" s="134">
        <v>424</v>
      </c>
      <c r="B34" s="137" t="s">
        <v>33</v>
      </c>
      <c r="C34" s="136">
        <f>SUM(D34:J34)</f>
        <v>4000</v>
      </c>
      <c r="D34" s="136">
        <v>2000</v>
      </c>
      <c r="E34" s="136">
        <v>2000</v>
      </c>
      <c r="F34" s="136"/>
      <c r="G34" s="136"/>
      <c r="H34" s="136"/>
      <c r="I34" s="136"/>
      <c r="J34" s="136"/>
      <c r="K34" s="59"/>
      <c r="L34" s="59"/>
    </row>
    <row r="35" spans="1:12" ht="27.75" customHeight="1">
      <c r="A35" s="62">
        <v>45</v>
      </c>
      <c r="B35" s="141" t="s">
        <v>90</v>
      </c>
      <c r="C35" s="63">
        <f>SUM(D35:J35)</f>
        <v>400000</v>
      </c>
      <c r="D35" s="63">
        <f>D36</f>
        <v>400000</v>
      </c>
      <c r="E35" s="59"/>
      <c r="F35" s="59"/>
      <c r="G35" s="59"/>
      <c r="H35" s="59"/>
      <c r="I35" s="59"/>
      <c r="J35" s="59"/>
      <c r="K35" s="63">
        <v>400000</v>
      </c>
      <c r="L35" s="63">
        <v>400000</v>
      </c>
    </row>
    <row r="36" spans="1:12" ht="14.25" customHeight="1">
      <c r="A36" s="57">
        <v>451</v>
      </c>
      <c r="B36" s="60" t="s">
        <v>31</v>
      </c>
      <c r="C36" s="59">
        <f>SUM(D36:J36)</f>
        <v>400000</v>
      </c>
      <c r="D36" s="59">
        <v>400000</v>
      </c>
      <c r="E36" s="59"/>
      <c r="F36" s="59"/>
      <c r="G36" s="59"/>
      <c r="H36" s="59"/>
      <c r="I36" s="59"/>
      <c r="J36" s="59"/>
      <c r="K36" s="59"/>
      <c r="L36" s="59"/>
    </row>
    <row r="37" spans="1:12" ht="14.25" customHeight="1" hidden="1">
      <c r="A37" s="57"/>
      <c r="B37" s="61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14.25" customHeight="1" hidden="1">
      <c r="A38" s="57"/>
      <c r="B38" s="61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4" ht="14.25" customHeight="1" hidden="1">
      <c r="A39" s="57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40">
        <v>0</v>
      </c>
      <c r="N39" s="40">
        <v>0</v>
      </c>
    </row>
    <row r="40" spans="1:12" ht="14.25" customHeight="1" hidden="1">
      <c r="A40" s="62"/>
      <c r="B40" s="58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4.25" customHeight="1">
      <c r="A41" s="65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4" ht="14.25" customHeight="1">
      <c r="A42" s="68"/>
      <c r="B42" s="37" t="s">
        <v>11</v>
      </c>
      <c r="C42" s="69">
        <f>SUM(C14:C16)+SUM(C20:C24)+SUM(C29:C29)+SUM(C33:C34)+C36</f>
        <v>13570071.1</v>
      </c>
      <c r="D42" s="69">
        <f>SUM(D14:D16)+SUM(D20:D24)+SUM(D29:D29)+SUM(D33:D34)+D35</f>
        <v>2338587.6</v>
      </c>
      <c r="E42" s="69">
        <f aca="true" t="shared" si="4" ref="E42:J42">SUM(E14:E16)+SUM(E20:E24)+SUM(E29:E29)+SUM(E33:E36)</f>
        <v>84200</v>
      </c>
      <c r="F42" s="69">
        <f t="shared" si="4"/>
        <v>553000</v>
      </c>
      <c r="G42" s="69">
        <f t="shared" si="4"/>
        <v>10591583.5</v>
      </c>
      <c r="H42" s="69">
        <f t="shared" si="4"/>
        <v>2700</v>
      </c>
      <c r="I42" s="69">
        <f t="shared" si="4"/>
        <v>0</v>
      </c>
      <c r="J42" s="69">
        <f t="shared" si="4"/>
        <v>0</v>
      </c>
      <c r="K42" s="69">
        <f>SUM(K12+K19+K28+K32+K35)</f>
        <v>13120671</v>
      </c>
      <c r="L42" s="69">
        <f>SUM(L12+L19+L28+L32+L35)</f>
        <v>13120671</v>
      </c>
      <c r="M42" s="40">
        <v>0</v>
      </c>
      <c r="N42" s="40">
        <v>0</v>
      </c>
    </row>
    <row r="43" spans="1:14" ht="14.25" customHeight="1">
      <c r="A43" s="70"/>
      <c r="B43" s="71" t="s">
        <v>12</v>
      </c>
      <c r="C43" s="69">
        <f>SUM(C12+C19+C28+C32+C35)</f>
        <v>13570071.1</v>
      </c>
      <c r="D43" s="69">
        <f>SUM(D12+D19+D28+D32+D35)</f>
        <v>2338587.6</v>
      </c>
      <c r="E43" s="69">
        <f aca="true" t="shared" si="5" ref="E43:J43">SUM(E12+E19+E28+E32)</f>
        <v>84200</v>
      </c>
      <c r="F43" s="69">
        <f t="shared" si="5"/>
        <v>553000</v>
      </c>
      <c r="G43" s="69">
        <f t="shared" si="5"/>
        <v>10591583.5</v>
      </c>
      <c r="H43" s="69">
        <f t="shared" si="5"/>
        <v>2700</v>
      </c>
      <c r="I43" s="69">
        <f t="shared" si="5"/>
        <v>0</v>
      </c>
      <c r="J43" s="69">
        <f t="shared" si="5"/>
        <v>0</v>
      </c>
      <c r="K43" s="69">
        <f>K12+K19+K28+K32+K35</f>
        <v>13120671</v>
      </c>
      <c r="L43" s="69">
        <f>L12+L19+L28+L32+L35</f>
        <v>13120671</v>
      </c>
      <c r="M43" s="40">
        <v>0</v>
      </c>
      <c r="N43" s="40">
        <v>0</v>
      </c>
    </row>
    <row r="48" ht="15">
      <c r="K48" s="6" t="s">
        <v>91</v>
      </c>
    </row>
    <row r="51" ht="15">
      <c r="K51" s="6" t="s">
        <v>92</v>
      </c>
    </row>
  </sheetData>
  <sheetProtection/>
  <mergeCells count="1">
    <mergeCell ref="A1:J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2017-02-17T13:47:01Z</cp:lastPrinted>
  <dcterms:created xsi:type="dcterms:W3CDTF">1996-10-14T23:33:28Z</dcterms:created>
  <dcterms:modified xsi:type="dcterms:W3CDTF">2017-11-10T12:06:13Z</dcterms:modified>
  <cp:category/>
  <cp:version/>
  <cp:contentType/>
  <cp:contentStatus/>
</cp:coreProperties>
</file>