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1"/>
  </bookViews>
  <sheets>
    <sheet name="SAŽETAK kn" sheetId="8" r:id="rId1"/>
    <sheet name="SAŽETAK eur" sheetId="1" r:id="rId2"/>
    <sheet name=" Račun prihoda i rashoda" sheetId="3" r:id="rId3"/>
    <sheet name="Rashodi prema funkcijskoj kl" sheetId="5" r:id="rId4"/>
    <sheet name="POSEBNI DIO" sheetId="7" r:id="rId5"/>
    <sheet name="List2" sheetId="2" r:id="rId6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D10" i="5"/>
  <c r="B10" i="5"/>
  <c r="D11" i="5"/>
  <c r="C11" i="5"/>
  <c r="B11" i="5"/>
  <c r="G142" i="7" l="1"/>
  <c r="F142" i="7"/>
  <c r="E142" i="7"/>
  <c r="F152" i="7"/>
  <c r="G152" i="7"/>
  <c r="E152" i="7"/>
  <c r="F143" i="7"/>
  <c r="G143" i="7"/>
  <c r="E143" i="7"/>
  <c r="H13" i="8" l="1"/>
  <c r="H12" i="8"/>
  <c r="G13" i="8"/>
  <c r="G12" i="8"/>
  <c r="H9" i="8"/>
  <c r="G9" i="8"/>
  <c r="G118" i="7"/>
  <c r="G117" i="7" s="1"/>
  <c r="G116" i="7" s="1"/>
  <c r="F118" i="7"/>
  <c r="F117" i="7" s="1"/>
  <c r="F116" i="7" s="1"/>
  <c r="G136" i="7"/>
  <c r="G135" i="7" s="1"/>
  <c r="G134" i="7" s="1"/>
  <c r="F136" i="7"/>
  <c r="F135" i="7" s="1"/>
  <c r="F134" i="7" s="1"/>
  <c r="G102" i="7"/>
  <c r="F102" i="7"/>
  <c r="G103" i="7"/>
  <c r="F103" i="7"/>
  <c r="F125" i="7"/>
  <c r="F124" i="7" s="1"/>
  <c r="G125" i="7"/>
  <c r="G124" i="7" s="1"/>
  <c r="F121" i="7"/>
  <c r="F120" i="7" s="1"/>
  <c r="G121" i="7"/>
  <c r="G120" i="7" s="1"/>
  <c r="F113" i="7"/>
  <c r="F112" i="7" s="1"/>
  <c r="G113" i="7"/>
  <c r="G112" i="7" s="1"/>
  <c r="F110" i="7"/>
  <c r="F109" i="7" s="1"/>
  <c r="G110" i="7"/>
  <c r="G109" i="7" s="1"/>
  <c r="F106" i="7"/>
  <c r="F105" i="7" s="1"/>
  <c r="G106" i="7"/>
  <c r="G104" i="7" s="1"/>
  <c r="F97" i="7"/>
  <c r="F96" i="7" s="1"/>
  <c r="G97" i="7"/>
  <c r="G95" i="7" s="1"/>
  <c r="F91" i="7"/>
  <c r="F81" i="7" s="1"/>
  <c r="G91" i="7"/>
  <c r="G81" i="7" s="1"/>
  <c r="F67" i="7"/>
  <c r="F66" i="7" s="1"/>
  <c r="G67" i="7"/>
  <c r="G66" i="7" s="1"/>
  <c r="F63" i="7"/>
  <c r="F62" i="7" s="1"/>
  <c r="G63" i="7"/>
  <c r="G62" i="7" s="1"/>
  <c r="F57" i="7"/>
  <c r="F56" i="7" s="1"/>
  <c r="G57" i="7"/>
  <c r="G56" i="7" s="1"/>
  <c r="F51" i="7"/>
  <c r="F50" i="7" s="1"/>
  <c r="G51" i="7"/>
  <c r="G50" i="7" s="1"/>
  <c r="F72" i="7"/>
  <c r="G72" i="7"/>
  <c r="F70" i="7"/>
  <c r="G70" i="7"/>
  <c r="F60" i="7"/>
  <c r="G60" i="7"/>
  <c r="F54" i="7"/>
  <c r="G54" i="7"/>
  <c r="F47" i="7"/>
  <c r="F46" i="7" s="1"/>
  <c r="G47" i="7"/>
  <c r="G46" i="7" s="1"/>
  <c r="F42" i="7"/>
  <c r="F38" i="7" s="1"/>
  <c r="F37" i="7" s="1"/>
  <c r="G42" i="7"/>
  <c r="F39" i="7"/>
  <c r="G39" i="7"/>
  <c r="F34" i="7"/>
  <c r="F33" i="7" s="1"/>
  <c r="G34" i="7"/>
  <c r="G33" i="7" s="1"/>
  <c r="F31" i="7"/>
  <c r="F30" i="7" s="1"/>
  <c r="G31" i="7"/>
  <c r="G30" i="7" s="1"/>
  <c r="F28" i="7"/>
  <c r="F27" i="7" s="1"/>
  <c r="G28" i="7"/>
  <c r="G27" i="7" s="1"/>
  <c r="F25" i="7"/>
  <c r="F24" i="7" s="1"/>
  <c r="G25" i="7"/>
  <c r="G24" i="7" s="1"/>
  <c r="F21" i="7"/>
  <c r="F20" i="7" s="1"/>
  <c r="G21" i="7"/>
  <c r="G20" i="7" s="1"/>
  <c r="F17" i="7"/>
  <c r="F16" i="7" s="1"/>
  <c r="G17" i="7"/>
  <c r="G16" i="7" s="1"/>
  <c r="F13" i="7"/>
  <c r="F12" i="7" s="1"/>
  <c r="G13" i="7"/>
  <c r="G12" i="7" s="1"/>
  <c r="F9" i="7"/>
  <c r="F8" i="7" s="1"/>
  <c r="G9" i="7"/>
  <c r="G8" i="7" s="1"/>
  <c r="G10" i="7"/>
  <c r="F10" i="7"/>
  <c r="F74" i="7"/>
  <c r="G74" i="7"/>
  <c r="F11" i="7"/>
  <c r="G7" i="7"/>
  <c r="G39" i="3"/>
  <c r="G8" i="3"/>
  <c r="F8" i="3"/>
  <c r="F39" i="3"/>
  <c r="G52" i="3"/>
  <c r="F52" i="3"/>
  <c r="F130" i="7"/>
  <c r="F129" i="7" s="1"/>
  <c r="F128" i="7" s="1"/>
  <c r="G130" i="7"/>
  <c r="G129" i="7" s="1"/>
  <c r="G128" i="7" s="1"/>
  <c r="G17" i="3"/>
  <c r="F17" i="3"/>
  <c r="G22" i="3"/>
  <c r="F22" i="3"/>
  <c r="F7" i="7" l="1"/>
  <c r="G101" i="7"/>
  <c r="G100" i="7" s="1"/>
  <c r="F101" i="7"/>
  <c r="F100" i="7" s="1"/>
  <c r="G133" i="7"/>
  <c r="F133" i="7"/>
  <c r="F115" i="7"/>
  <c r="G115" i="7"/>
  <c r="F108" i="7"/>
  <c r="G108" i="7"/>
  <c r="F104" i="7"/>
  <c r="G105" i="7"/>
  <c r="F95" i="7"/>
  <c r="G96" i="7"/>
  <c r="G49" i="7"/>
  <c r="F49" i="7"/>
  <c r="G38" i="7"/>
  <c r="G37" i="7" s="1"/>
  <c r="G23" i="7" s="1"/>
  <c r="F23" i="7"/>
  <c r="G19" i="7"/>
  <c r="F19" i="7"/>
  <c r="G15" i="7"/>
  <c r="F15" i="7"/>
  <c r="G11" i="7"/>
  <c r="F27" i="8"/>
  <c r="F26" i="8"/>
  <c r="F13" i="8"/>
  <c r="F12" i="8"/>
  <c r="F9" i="8"/>
  <c r="H11" i="8"/>
  <c r="H14" i="8" s="1"/>
  <c r="H30" i="8" s="1"/>
  <c r="G11" i="8"/>
  <c r="H8" i="8"/>
  <c r="G8" i="8"/>
  <c r="F8" i="8"/>
  <c r="F30" i="1"/>
  <c r="G11" i="1"/>
  <c r="G14" i="1" s="1"/>
  <c r="G30" i="1" s="1"/>
  <c r="H11" i="1"/>
  <c r="G8" i="1"/>
  <c r="H8" i="1"/>
  <c r="F14" i="1"/>
  <c r="F11" i="1"/>
  <c r="F8" i="1"/>
  <c r="E72" i="7"/>
  <c r="E70" i="7"/>
  <c r="E66" i="7"/>
  <c r="E67" i="7"/>
  <c r="E63" i="7"/>
  <c r="E62" i="7" s="1"/>
  <c r="E60" i="7"/>
  <c r="E57" i="7"/>
  <c r="E56" i="7" s="1"/>
  <c r="E54" i="7"/>
  <c r="E52" i="7"/>
  <c r="E51" i="7" s="1"/>
  <c r="E50" i="7" s="1"/>
  <c r="E47" i="7"/>
  <c r="E46" i="7" s="1"/>
  <c r="E28" i="7"/>
  <c r="E27" i="7" s="1"/>
  <c r="E25" i="7"/>
  <c r="E24" i="7" s="1"/>
  <c r="E76" i="7"/>
  <c r="E74" i="7" s="1"/>
  <c r="E91" i="7"/>
  <c r="E81" i="7" s="1"/>
  <c r="E55" i="3"/>
  <c r="E46" i="3"/>
  <c r="E31" i="7"/>
  <c r="E30" i="7" s="1"/>
  <c r="E31" i="3"/>
  <c r="E34" i="7"/>
  <c r="E33" i="7" s="1"/>
  <c r="E42" i="7"/>
  <c r="E39" i="7"/>
  <c r="E12" i="3"/>
  <c r="E13" i="3"/>
  <c r="E59" i="3"/>
  <c r="E58" i="3"/>
  <c r="E49" i="3"/>
  <c r="E48" i="3"/>
  <c r="E10" i="7"/>
  <c r="E9" i="7" s="1"/>
  <c r="E13" i="7"/>
  <c r="E11" i="7" s="1"/>
  <c r="E17" i="7"/>
  <c r="E15" i="7" s="1"/>
  <c r="E21" i="7"/>
  <c r="E19" i="7" s="1"/>
  <c r="E97" i="7"/>
  <c r="E95" i="7" s="1"/>
  <c r="E106" i="7"/>
  <c r="E105" i="7" s="1"/>
  <c r="E114" i="7"/>
  <c r="E113" i="7" s="1"/>
  <c r="E112" i="7" s="1"/>
  <c r="E111" i="7"/>
  <c r="E110" i="7" s="1"/>
  <c r="E109" i="7" s="1"/>
  <c r="E102" i="7"/>
  <c r="E101" i="7" s="1"/>
  <c r="E136" i="7"/>
  <c r="E135" i="7" s="1"/>
  <c r="E134" i="7" s="1"/>
  <c r="G14" i="8" l="1"/>
  <c r="G30" i="8" s="1"/>
  <c r="G99" i="7"/>
  <c r="G94" i="7" s="1"/>
  <c r="F99" i="7"/>
  <c r="F94" i="7" s="1"/>
  <c r="F6" i="7"/>
  <c r="G6" i="7"/>
  <c r="H14" i="1"/>
  <c r="H30" i="1" s="1"/>
  <c r="F11" i="8"/>
  <c r="F14" i="8"/>
  <c r="F30" i="8" s="1"/>
  <c r="E49" i="7"/>
  <c r="E23" i="7"/>
  <c r="E108" i="7"/>
  <c r="E20" i="7"/>
  <c r="E38" i="7"/>
  <c r="E37" i="7" s="1"/>
  <c r="E104" i="7"/>
  <c r="E99" i="7"/>
  <c r="E100" i="7"/>
  <c r="E7" i="7"/>
  <c r="E8" i="7"/>
  <c r="E133" i="7"/>
  <c r="E96" i="7"/>
  <c r="E12" i="7"/>
  <c r="E16" i="7"/>
  <c r="E131" i="7"/>
  <c r="E125" i="7"/>
  <c r="E124" i="7" s="1"/>
  <c r="E121" i="7"/>
  <c r="E120" i="7" s="1"/>
  <c r="E65" i="3"/>
  <c r="E53" i="3"/>
  <c r="E24" i="3"/>
  <c r="E19" i="3"/>
  <c r="F4" i="7" l="1"/>
  <c r="G4" i="7"/>
  <c r="E6" i="7"/>
  <c r="E71" i="3"/>
  <c r="E17" i="3"/>
  <c r="E16" i="3" s="1"/>
  <c r="E79" i="3"/>
  <c r="E50" i="3"/>
  <c r="E20" i="3"/>
  <c r="E18" i="3" s="1"/>
  <c r="E61" i="3"/>
  <c r="E11" i="3"/>
  <c r="E81" i="3"/>
  <c r="E72" i="3"/>
  <c r="F23" i="3"/>
  <c r="G23" i="3"/>
  <c r="F21" i="3"/>
  <c r="G21" i="3"/>
  <c r="F18" i="3"/>
  <c r="G18" i="3"/>
  <c r="F16" i="3"/>
  <c r="G16" i="3"/>
  <c r="F14" i="3"/>
  <c r="G14" i="3"/>
  <c r="F11" i="3"/>
  <c r="G11" i="3"/>
  <c r="E23" i="3"/>
  <c r="E21" i="3"/>
  <c r="E14" i="3"/>
  <c r="E52" i="3"/>
  <c r="E43" i="3"/>
  <c r="G10" i="3" l="1"/>
  <c r="F10" i="3"/>
  <c r="E10" i="3"/>
  <c r="E117" i="7"/>
  <c r="E116" i="7" s="1"/>
  <c r="E115" i="7" s="1"/>
  <c r="E80" i="3" l="1"/>
  <c r="E75" i="3" s="1"/>
  <c r="E30" i="3"/>
  <c r="E8" i="3" s="1"/>
  <c r="E54" i="3"/>
  <c r="E51" i="3" s="1"/>
  <c r="E132" i="7"/>
  <c r="E130" i="7" s="1"/>
  <c r="E129" i="7" s="1"/>
  <c r="E128" i="7" s="1"/>
  <c r="E94" i="7" s="1"/>
  <c r="E4" i="7" s="1"/>
  <c r="F42" i="3"/>
  <c r="G42" i="3"/>
  <c r="E42" i="3"/>
  <c r="E82" i="3"/>
  <c r="F82" i="3"/>
  <c r="G82" i="3"/>
  <c r="F75" i="3"/>
  <c r="G75" i="3"/>
  <c r="E68" i="3"/>
  <c r="F68" i="3"/>
  <c r="G68" i="3"/>
  <c r="E63" i="3"/>
  <c r="F63" i="3"/>
  <c r="G63" i="3"/>
  <c r="F51" i="3"/>
  <c r="G51" i="3"/>
  <c r="G74" i="3" l="1"/>
  <c r="E41" i="3"/>
  <c r="G41" i="3"/>
  <c r="F74" i="3"/>
  <c r="E74" i="3"/>
  <c r="F41" i="3"/>
  <c r="E39" i="3" l="1"/>
</calcChain>
</file>

<file path=xl/sharedStrings.xml><?xml version="1.0" encoding="utf-8"?>
<sst xmlns="http://schemas.openxmlformats.org/spreadsheetml/2006/main" count="402" uniqueCount="137">
  <si>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</si>
  <si>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</si>
  <si>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</si>
  <si>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</si>
  <si>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</si>
  <si>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</si>
  <si>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</si>
  <si>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</si>
  <si>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</si>
  <si>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</si>
  <si>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</si>
  <si>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</si>
  <si>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</si>
  <si>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</si>
  <si>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</si>
  <si>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</si>
  <si>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</si>
  <si>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</si>
  <si>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</si>
  <si>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</si>
  <si>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</si>
  <si>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</si>
  <si>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</si>
  <si>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</si>
  <si>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</si>
  <si>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</si>
  <si>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</si>
  <si>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</si>
  <si>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</si>
  <si>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</si>
  <si>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</si>
  <si>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</si>
  <si>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NAZIV PROGRAMA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</si>
  <si>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</si>
  <si>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</si>
  <si>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</si>
  <si>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</si>
  <si>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</si>
  <si>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</si>
  <si>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</si>
  <si>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</si>
  <si>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</si>
  <si>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</si>
  <si>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</si>
  <si>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</si>
  <si>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</si>
  <si>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FINANCIJSKI PLAN OSNOVNE ŠKOLE BARTULA KAŠIĆA
ZA 2023. I PROJEKCIJA ZA 2024. I 2025. GODINU</t>
  </si>
  <si>
    <t>FINANCIJSKI PLAN OSNOVNE ŠKOLE BARTULA KAŠIĆA 
ZA 2023. I PROJEKCIJA ZA 2024. I 2025. GODINU</t>
  </si>
  <si>
    <t>Prihodi od imovine</t>
  </si>
  <si>
    <t>Prihodi od upravnih i administrativnih pristojbi, pristojbi po posebnim propisima i naknada</t>
  </si>
  <si>
    <t>Kazne, upravne mjere i ostali prihodi</t>
  </si>
  <si>
    <t>Financijski rashodi</t>
  </si>
  <si>
    <t>Naknade građanima i kućanstvima na temelju osiguranja i druge naknade</t>
  </si>
  <si>
    <t>Rashodi za dodatna ulaganja na nefinancijskoj imovini</t>
  </si>
  <si>
    <t xml:space="preserve">Prihodi od prodaje proizvoda i robe te pruženih usluga, prihodi od donacija </t>
  </si>
  <si>
    <t>09 Obrazovanje</t>
  </si>
  <si>
    <t>0912 Osnovno obrazovanje</t>
  </si>
  <si>
    <t>096 Dodatne usluge u obrazovanju</t>
  </si>
  <si>
    <t>Prihodi za posebne namjene</t>
  </si>
  <si>
    <t>Pomoći</t>
  </si>
  <si>
    <t>Vlastiti prihodi</t>
  </si>
  <si>
    <t>Donacije</t>
  </si>
  <si>
    <t>EUR</t>
  </si>
  <si>
    <t>HZZ PRIPRAVNIK</t>
  </si>
  <si>
    <t>EU</t>
  </si>
  <si>
    <t>Aktivnost 1012-01</t>
  </si>
  <si>
    <t xml:space="preserve"> Materijalni rashodi škola</t>
  </si>
  <si>
    <t xml:space="preserve">Aktivnost 1012-02 </t>
  </si>
  <si>
    <t>Financijski rashodi škola</t>
  </si>
  <si>
    <t xml:space="preserve">Kapitalni projekt 1012-03 </t>
  </si>
  <si>
    <t>Opremanje škola</t>
  </si>
  <si>
    <t>Kapitalni projekt 1012-04</t>
  </si>
  <si>
    <t>Rashodi za dodatna ulaganja na školama</t>
  </si>
  <si>
    <t>Aktivnost 1012-09</t>
  </si>
  <si>
    <t>Vlastiti i namjenski prihodi škola - rashodi za zaposlene</t>
  </si>
  <si>
    <t>Aktivnost 1012-10</t>
  </si>
  <si>
    <t>Vlastiti i namjenski prihodi škola - materijalni rashodi</t>
  </si>
  <si>
    <t>Aktivnost 1012-11</t>
  </si>
  <si>
    <t>Vlastiti i namjenski prihodi škola - financijski rashodi</t>
  </si>
  <si>
    <t>Aktivnost 1012-12</t>
  </si>
  <si>
    <t>Vlastiti i namjenski prihodi škola - opremanje škola</t>
  </si>
  <si>
    <t>PROGRAM 1013</t>
  </si>
  <si>
    <t>Izvanstandardni progami u školama</t>
  </si>
  <si>
    <t>Aktivnost 1013-04</t>
  </si>
  <si>
    <t>Aktivnost 1013-06</t>
  </si>
  <si>
    <t>Produženi boravak</t>
  </si>
  <si>
    <t>Aktivnost 1013-07</t>
  </si>
  <si>
    <t>Aktivnost 1013-13</t>
  </si>
  <si>
    <t>Aktivnost 1013-14</t>
  </si>
  <si>
    <t>Aktivnost 1013-16</t>
  </si>
  <si>
    <t>Potpora stručnim službama osnovnih škola - logoped</t>
  </si>
  <si>
    <t>Aktivnost 1013-18</t>
  </si>
  <si>
    <t>Centar DaR</t>
  </si>
  <si>
    <t>Izvor financiranja 57</t>
  </si>
  <si>
    <t>Izvor financiranja 11</t>
  </si>
  <si>
    <t>Izvor financiranja 31</t>
  </si>
  <si>
    <t xml:space="preserve">Vlastiti prihodi </t>
  </si>
  <si>
    <t>Izvor financiranja 41</t>
  </si>
  <si>
    <t>Izvor financiranja 6103</t>
  </si>
  <si>
    <t>Vlastiti izvori</t>
  </si>
  <si>
    <t>Višak prihoda poslovanja</t>
  </si>
  <si>
    <t>Vlastiti prihodi - višak</t>
  </si>
  <si>
    <t>VIŠAK KORIŠTEN ZA POKRIĆE RASHODA</t>
  </si>
  <si>
    <t>Prihodi za posebne namjene - višak</t>
  </si>
  <si>
    <t>Pomoći - višak</t>
  </si>
  <si>
    <t>HZZ PRIPRAVNIK - višak</t>
  </si>
  <si>
    <t>Donacije - višak</t>
  </si>
  <si>
    <t>Pomoći MZO rashodi za zaposlene</t>
  </si>
  <si>
    <t>Izvor financiranja 92530</t>
  </si>
  <si>
    <t>Pomoćnici u nastavi - Škola puna mogućnosti 6</t>
  </si>
  <si>
    <t>Izvor financiranja 5402</t>
  </si>
  <si>
    <t>Prehrana učenika u osnovnim školama 5,47 i Šk. shema</t>
  </si>
  <si>
    <t>Financiranje nabave drugih obrazovnih materijala - radne bilježnice</t>
  </si>
  <si>
    <t>Izvanškolske aktivnosti, UZ Maraška, Novigradsko proljeće</t>
  </si>
  <si>
    <t>Materijalni rashodi - prijevoz</t>
  </si>
  <si>
    <t>31-COP</t>
  </si>
  <si>
    <t>31-MENTORSTVA</t>
  </si>
  <si>
    <t>32-PRIJEVOZ DJELATNIKA COP</t>
  </si>
  <si>
    <t>32-NAKNADA INVALIDI</t>
  </si>
  <si>
    <t>32-ISLAMSKI VJERONAUK</t>
  </si>
  <si>
    <t>Prihodi za posebne namjene - školska kuhinja</t>
  </si>
  <si>
    <t>Izvor financiranja 9231</t>
  </si>
  <si>
    <t>Izvor financiranja 9241</t>
  </si>
  <si>
    <t>MZO lektira</t>
  </si>
  <si>
    <t>MZO udžbenici</t>
  </si>
  <si>
    <t>Izvor financiranja 9257</t>
  </si>
  <si>
    <t>Rashodi za zaposlene (pripravnica razlika za osnovicu)</t>
  </si>
  <si>
    <t>Rashodi za zaposlene (dar u naravi, pripravnica razlika za osnovicu)</t>
  </si>
  <si>
    <t>Rashodi za zaposlene voditelje ŠSD</t>
  </si>
  <si>
    <t>Izvor financiranja 926103</t>
  </si>
  <si>
    <t>Materijalni rashodi (najam dvorane, uz maraška, ost prih)</t>
  </si>
  <si>
    <t>Naknade građanima i kućanstvima na temelju osiguranja i druge naknade (radne bilježnice)</t>
  </si>
  <si>
    <t xml:space="preserve">Prihodi za posebne namjene </t>
  </si>
  <si>
    <t>EUR*</t>
  </si>
  <si>
    <t>KN*</t>
  </si>
  <si>
    <t xml:space="preserve">PROGRAM 1012 </t>
  </si>
  <si>
    <t>Osnovnoškolsko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</si>
</sst>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sz val="10"/>
      <color theme="8" tint="-0.249977111117893"/>
      <name val="Calibri"/>
      <family val="2"/>
      <charset val="238"/>
      <scheme val="minor"/>
    </font>
    <font>
      <sz val="12"/>
      <color theme="8" tint="-0.249977111117893"/>
      <name val="Arial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i/>
      <sz val="10"/>
      <color theme="8" tint="-0.249977111117893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 wrapText="1"/>
    </xf>
    <xf numFmtId="0" fontId="9" fillId="5" borderId="3" xfId="0" applyNumberFormat="1" applyFont="1" applyFill="1" applyBorder="1" applyAlignment="1" applyProtection="1">
      <alignment vertical="center" wrapText="1"/>
    </xf>
    <xf numFmtId="0" fontId="9" fillId="0" borderId="3" xfId="0" quotePrefix="1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 applyProtection="1">
      <alignment horizontal="left" vertical="center" wrapText="1"/>
    </xf>
    <xf numFmtId="3" fontId="3" fillId="7" borderId="3" xfId="0" applyNumberFormat="1" applyFont="1" applyFill="1" applyBorder="1" applyAlignment="1">
      <alignment horizontal="right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 applyProtection="1">
      <alignment horizontal="left" vertical="center"/>
    </xf>
    <xf numFmtId="0" fontId="11" fillId="7" borderId="3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11" fillId="8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12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 applyProtection="1">
      <alignment horizontal="right" wrapText="1"/>
    </xf>
    <xf numFmtId="4" fontId="3" fillId="5" borderId="3" xfId="0" applyNumberFormat="1" applyFont="1" applyFill="1" applyBorder="1" applyAlignment="1">
      <alignment horizontal="right"/>
    </xf>
    <xf numFmtId="0" fontId="10" fillId="2" borderId="3" xfId="0" quotePrefix="1" applyFont="1" applyFill="1" applyBorder="1" applyAlignment="1">
      <alignment horizontal="left" vertical="center" shrinkToFit="1"/>
    </xf>
    <xf numFmtId="4" fontId="3" fillId="0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4" fontId="3" fillId="8" borderId="3" xfId="0" applyNumberFormat="1" applyFont="1" applyFill="1" applyBorder="1" applyAlignment="1">
      <alignment horizontal="right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4" fontId="5" fillId="6" borderId="3" xfId="0" applyNumberFormat="1" applyFont="1" applyFill="1" applyBorder="1" applyAlignment="1">
      <alignment horizontal="right"/>
    </xf>
    <xf numFmtId="0" fontId="9" fillId="0" borderId="3" xfId="0" quotePrefix="1" applyFont="1" applyFill="1" applyBorder="1" applyAlignment="1">
      <alignment horizontal="left" vertical="center" wrapText="1"/>
    </xf>
    <xf numFmtId="4" fontId="5" fillId="9" borderId="3" xfId="0" applyNumberFormat="1" applyFont="1" applyFill="1" applyBorder="1" applyAlignment="1">
      <alignment horizontal="right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4" fontId="20" fillId="2" borderId="3" xfId="0" applyNumberFormat="1" applyFont="1" applyFill="1" applyBorder="1" applyAlignment="1">
      <alignment horizontal="right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21" fillId="2" borderId="3" xfId="0" applyNumberFormat="1" applyFont="1" applyFill="1" applyBorder="1" applyAlignment="1">
      <alignment horizontal="right"/>
    </xf>
    <xf numFmtId="0" fontId="23" fillId="0" borderId="0" xfId="0" applyFont="1"/>
    <xf numFmtId="4" fontId="24" fillId="2" borderId="3" xfId="0" applyNumberFormat="1" applyFont="1" applyFill="1" applyBorder="1" applyAlignment="1">
      <alignment horizontal="right"/>
    </xf>
    <xf numFmtId="4" fontId="24" fillId="2" borderId="3" xfId="0" applyNumberFormat="1" applyFont="1" applyFill="1" applyBorder="1" applyAlignment="1" applyProtection="1">
      <alignment horizontal="right" wrapText="1"/>
    </xf>
    <xf numFmtId="0" fontId="25" fillId="0" borderId="0" xfId="0" applyFont="1"/>
    <xf numFmtId="0" fontId="26" fillId="0" borderId="0" xfId="0" applyFont="1"/>
    <xf numFmtId="0" fontId="22" fillId="2" borderId="4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4" fontId="20" fillId="2" borderId="3" xfId="0" applyNumberFormat="1" applyFont="1" applyFill="1" applyBorder="1" applyAlignment="1" applyProtection="1">
      <alignment horizontal="right" wrapText="1"/>
    </xf>
    <xf numFmtId="164" fontId="19" fillId="6" borderId="3" xfId="0" applyNumberFormat="1" applyFont="1" applyFill="1" applyBorder="1" applyAlignment="1">
      <alignment horizontal="right"/>
    </xf>
    <xf numFmtId="164" fontId="19" fillId="6" borderId="3" xfId="0" applyNumberFormat="1" applyFont="1" applyFill="1" applyBorder="1" applyAlignment="1" applyProtection="1">
      <alignment horizontal="right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164" fontId="27" fillId="4" borderId="3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 applyProtection="1">
      <alignment horizontal="right" wrapText="1"/>
    </xf>
    <xf numFmtId="164" fontId="27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140" zoomScaleNormal="140" workbookViewId="0">
      <selection activeCell="H28" sqref="H2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107" t="s">
        <v>46</v>
      </c>
      <c r="B1" s="107"/>
      <c r="C1" s="107"/>
      <c r="D1" s="107"/>
      <c r="E1" s="107"/>
      <c r="F1" s="107"/>
      <c r="G1" s="107"/>
      <c r="H1" s="107"/>
    </row>
    <row r="2" spans="1:8" ht="18" customHeight="1" x14ac:dyDescent="0.3">
      <c r="A2" s="24"/>
      <c r="B2" s="24"/>
      <c r="C2" s="24"/>
      <c r="D2" s="24"/>
      <c r="E2" s="24"/>
      <c r="F2" s="24"/>
      <c r="G2" s="24"/>
      <c r="H2" s="24"/>
    </row>
    <row r="3" spans="1:8" ht="15.75" x14ac:dyDescent="0.25">
      <c r="A3" s="107" t="s">
        <v>28</v>
      </c>
      <c r="B3" s="107"/>
      <c r="C3" s="107"/>
      <c r="D3" s="107"/>
      <c r="E3" s="107"/>
      <c r="F3" s="107"/>
      <c r="G3" s="108"/>
      <c r="H3" s="108"/>
    </row>
    <row r="4" spans="1:8" ht="17.45" x14ac:dyDescent="0.3">
      <c r="A4" s="24"/>
      <c r="B4" s="24"/>
      <c r="C4" s="24"/>
      <c r="D4" s="24"/>
      <c r="E4" s="24"/>
      <c r="F4" s="24"/>
      <c r="G4" s="6"/>
      <c r="H4" s="6"/>
    </row>
    <row r="5" spans="1:8" ht="18" customHeight="1" x14ac:dyDescent="0.25">
      <c r="A5" s="107" t="s">
        <v>33</v>
      </c>
      <c r="B5" s="109"/>
      <c r="C5" s="109"/>
      <c r="D5" s="109"/>
      <c r="E5" s="109"/>
      <c r="F5" s="109"/>
      <c r="G5" s="109"/>
      <c r="H5" s="109"/>
    </row>
    <row r="6" spans="1:8" ht="17.45" x14ac:dyDescent="0.3">
      <c r="A6" s="1"/>
      <c r="B6" s="2"/>
      <c r="C6" s="2"/>
      <c r="D6" s="2"/>
      <c r="E6" s="7"/>
      <c r="F6" s="8"/>
      <c r="G6" s="8"/>
      <c r="H6" s="33" t="s">
        <v>134</v>
      </c>
    </row>
    <row r="7" spans="1:8" ht="26.45" x14ac:dyDescent="0.3">
      <c r="A7" s="27"/>
      <c r="B7" s="28"/>
      <c r="C7" s="28"/>
      <c r="D7" s="29"/>
      <c r="E7" s="30"/>
      <c r="F7" s="4" t="s">
        <v>38</v>
      </c>
      <c r="G7" s="4" t="s">
        <v>39</v>
      </c>
      <c r="H7" s="4" t="s">
        <v>40</v>
      </c>
    </row>
    <row r="8" spans="1:8" ht="14.45" x14ac:dyDescent="0.3">
      <c r="A8" s="110" t="s">
        <v>0</v>
      </c>
      <c r="B8" s="111"/>
      <c r="C8" s="111"/>
      <c r="D8" s="111"/>
      <c r="E8" s="112"/>
      <c r="F8" s="88">
        <f>F9+F10</f>
        <v>24294983.270145003</v>
      </c>
      <c r="G8" s="88">
        <f t="shared" ref="G8:H8" si="0">G9+G10</f>
        <v>24297263.134500001</v>
      </c>
      <c r="H8" s="88">
        <f t="shared" si="0"/>
        <v>24332263.147349998</v>
      </c>
    </row>
    <row r="9" spans="1:8" ht="14.45" x14ac:dyDescent="0.3">
      <c r="A9" s="105" t="s">
        <v>1</v>
      </c>
      <c r="B9" s="106"/>
      <c r="C9" s="106"/>
      <c r="D9" s="106"/>
      <c r="E9" s="113"/>
      <c r="F9" s="89">
        <f>3224498.41*7.5345</f>
        <v>24294983.270145003</v>
      </c>
      <c r="G9" s="89">
        <f>'SAŽETAK eur'!G9*7.5345</f>
        <v>24297263.134500001</v>
      </c>
      <c r="H9" s="89">
        <f>'SAŽETAK eur'!H9*7.5345</f>
        <v>24332263.147349998</v>
      </c>
    </row>
    <row r="10" spans="1:8" ht="14.45" x14ac:dyDescent="0.3">
      <c r="A10" s="114" t="s">
        <v>2</v>
      </c>
      <c r="B10" s="113"/>
      <c r="C10" s="113"/>
      <c r="D10" s="113"/>
      <c r="E10" s="113"/>
      <c r="F10" s="89"/>
      <c r="G10" s="89"/>
      <c r="H10" s="89"/>
    </row>
    <row r="11" spans="1:8" ht="14.45" x14ac:dyDescent="0.3">
      <c r="A11" s="34" t="s">
        <v>3</v>
      </c>
      <c r="B11" s="67"/>
      <c r="C11" s="67"/>
      <c r="D11" s="67"/>
      <c r="E11" s="67"/>
      <c r="F11" s="88">
        <f>F12+F13</f>
        <v>24415971.894420002</v>
      </c>
      <c r="G11" s="88">
        <f t="shared" ref="G11:H11" si="1">G12+G13</f>
        <v>24297263.134500001</v>
      </c>
      <c r="H11" s="88">
        <f t="shared" si="1"/>
        <v>24332263.147349998</v>
      </c>
    </row>
    <row r="12" spans="1:8" ht="14.45" x14ac:dyDescent="0.3">
      <c r="A12" s="115" t="s">
        <v>4</v>
      </c>
      <c r="B12" s="106"/>
      <c r="C12" s="106"/>
      <c r="D12" s="106"/>
      <c r="E12" s="106"/>
      <c r="F12" s="89">
        <f>3161068.65*7.5345</f>
        <v>23817071.743425</v>
      </c>
      <c r="G12" s="89">
        <f>'SAŽETAK eur'!G12*7.5345</f>
        <v>23712762.995250002</v>
      </c>
      <c r="H12" s="90">
        <f>'SAŽETAK eur'!H12*7.5345</f>
        <v>23747763.008099999</v>
      </c>
    </row>
    <row r="13" spans="1:8" ht="14.45" x14ac:dyDescent="0.3">
      <c r="A13" s="116" t="s">
        <v>5</v>
      </c>
      <c r="B13" s="113"/>
      <c r="C13" s="113"/>
      <c r="D13" s="113"/>
      <c r="E13" s="113"/>
      <c r="F13" s="91">
        <f>79487.71*7.5345</f>
        <v>598900.15099500003</v>
      </c>
      <c r="G13" s="91">
        <f>'SAŽETAK eur'!G13*7.5345</f>
        <v>584500.13925000001</v>
      </c>
      <c r="H13" s="90">
        <f>'SAŽETAK eur'!H13*7.5345</f>
        <v>584500.13925000001</v>
      </c>
    </row>
    <row r="14" spans="1:8" x14ac:dyDescent="0.25">
      <c r="A14" s="117" t="s">
        <v>6</v>
      </c>
      <c r="B14" s="111"/>
      <c r="C14" s="111"/>
      <c r="D14" s="111"/>
      <c r="E14" s="111"/>
      <c r="F14" s="92">
        <f>F8-F11</f>
        <v>-120988.6242749989</v>
      </c>
      <c r="G14" s="92">
        <f t="shared" ref="G14:H14" si="2">G8-G11</f>
        <v>0</v>
      </c>
      <c r="H14" s="92">
        <f t="shared" si="2"/>
        <v>0</v>
      </c>
    </row>
    <row r="15" spans="1:8" ht="17.45" x14ac:dyDescent="0.3">
      <c r="A15" s="24"/>
      <c r="B15" s="22"/>
      <c r="C15" s="22"/>
      <c r="D15" s="22"/>
      <c r="E15" s="22"/>
      <c r="F15" s="23"/>
      <c r="G15" s="23"/>
      <c r="H15" s="23"/>
    </row>
    <row r="16" spans="1:8" ht="18" customHeight="1" x14ac:dyDescent="0.25">
      <c r="A16" s="107" t="s">
        <v>34</v>
      </c>
      <c r="B16" s="109"/>
      <c r="C16" s="109"/>
      <c r="D16" s="109"/>
      <c r="E16" s="109"/>
      <c r="F16" s="109"/>
      <c r="G16" s="109"/>
      <c r="H16" s="109"/>
    </row>
    <row r="17" spans="1:8" ht="17.45" x14ac:dyDescent="0.3">
      <c r="A17" s="24"/>
      <c r="B17" s="22"/>
      <c r="C17" s="22"/>
      <c r="D17" s="22"/>
      <c r="E17" s="22"/>
      <c r="F17" s="23"/>
      <c r="G17" s="23"/>
      <c r="H17" s="23"/>
    </row>
    <row r="18" spans="1:8" ht="26.45" x14ac:dyDescent="0.3">
      <c r="A18" s="27"/>
      <c r="B18" s="28"/>
      <c r="C18" s="28"/>
      <c r="D18" s="29"/>
      <c r="E18" s="30"/>
      <c r="F18" s="4" t="s">
        <v>38</v>
      </c>
      <c r="G18" s="4" t="s">
        <v>39</v>
      </c>
      <c r="H18" s="4" t="s">
        <v>40</v>
      </c>
    </row>
    <row r="19" spans="1:8" ht="15.75" customHeight="1" x14ac:dyDescent="0.25">
      <c r="A19" s="105" t="s">
        <v>8</v>
      </c>
      <c r="B19" s="118"/>
      <c r="C19" s="118"/>
      <c r="D19" s="118"/>
      <c r="E19" s="119"/>
      <c r="F19" s="32"/>
      <c r="G19" s="32"/>
      <c r="H19" s="32"/>
    </row>
    <row r="20" spans="1:8" ht="14.45" x14ac:dyDescent="0.3">
      <c r="A20" s="105" t="s">
        <v>9</v>
      </c>
      <c r="B20" s="106"/>
      <c r="C20" s="106"/>
      <c r="D20" s="106"/>
      <c r="E20" s="106"/>
      <c r="F20" s="32"/>
      <c r="G20" s="32"/>
      <c r="H20" s="32"/>
    </row>
    <row r="21" spans="1:8" ht="14.45" x14ac:dyDescent="0.3">
      <c r="A21" s="117" t="s">
        <v>10</v>
      </c>
      <c r="B21" s="111"/>
      <c r="C21" s="111"/>
      <c r="D21" s="111"/>
      <c r="E21" s="111"/>
      <c r="F21" s="31">
        <v>0</v>
      </c>
      <c r="G21" s="31">
        <v>0</v>
      </c>
      <c r="H21" s="31">
        <v>0</v>
      </c>
    </row>
    <row r="22" spans="1:8" ht="17.45" x14ac:dyDescent="0.3">
      <c r="A22" s="21"/>
      <c r="B22" s="22"/>
      <c r="C22" s="22"/>
      <c r="D22" s="22"/>
      <c r="E22" s="22"/>
      <c r="F22" s="23"/>
      <c r="G22" s="23"/>
      <c r="H22" s="23"/>
    </row>
    <row r="23" spans="1:8" ht="18" customHeight="1" x14ac:dyDescent="0.25">
      <c r="A23" s="107" t="s">
        <v>44</v>
      </c>
      <c r="B23" s="109"/>
      <c r="C23" s="109"/>
      <c r="D23" s="109"/>
      <c r="E23" s="109"/>
      <c r="F23" s="109"/>
      <c r="G23" s="109"/>
      <c r="H23" s="109"/>
    </row>
    <row r="24" spans="1:8" ht="17.45" x14ac:dyDescent="0.3">
      <c r="A24" s="21"/>
      <c r="B24" s="22"/>
      <c r="C24" s="22"/>
      <c r="D24" s="22"/>
      <c r="E24" s="22"/>
      <c r="F24" s="23"/>
      <c r="G24" s="23"/>
      <c r="H24" s="23"/>
    </row>
    <row r="25" spans="1:8" ht="26.45" x14ac:dyDescent="0.3">
      <c r="A25" s="27"/>
      <c r="B25" s="28"/>
      <c r="C25" s="28"/>
      <c r="D25" s="29"/>
      <c r="E25" s="30"/>
      <c r="F25" s="4" t="s">
        <v>38</v>
      </c>
      <c r="G25" s="4" t="s">
        <v>39</v>
      </c>
      <c r="H25" s="4" t="s">
        <v>40</v>
      </c>
    </row>
    <row r="26" spans="1:8" x14ac:dyDescent="0.25">
      <c r="A26" s="122" t="s">
        <v>35</v>
      </c>
      <c r="B26" s="123"/>
      <c r="C26" s="123"/>
      <c r="D26" s="123"/>
      <c r="E26" s="124"/>
      <c r="F26" s="94">
        <f>16057.95*7.5345</f>
        <v>120988.62427500001</v>
      </c>
      <c r="G26" s="94">
        <v>0</v>
      </c>
      <c r="H26" s="95">
        <v>0</v>
      </c>
    </row>
    <row r="27" spans="1:8" ht="30" customHeight="1" x14ac:dyDescent="0.25">
      <c r="A27" s="125" t="s">
        <v>7</v>
      </c>
      <c r="B27" s="126"/>
      <c r="C27" s="126"/>
      <c r="D27" s="126"/>
      <c r="E27" s="127"/>
      <c r="F27" s="93">
        <f>16057.95*7.5345</f>
        <v>120988.62427500001</v>
      </c>
      <c r="G27" s="93">
        <v>0</v>
      </c>
      <c r="H27" s="92">
        <v>0</v>
      </c>
    </row>
    <row r="30" spans="1:8" x14ac:dyDescent="0.25">
      <c r="A30" s="115" t="s">
        <v>11</v>
      </c>
      <c r="B30" s="106"/>
      <c r="C30" s="106"/>
      <c r="D30" s="106"/>
      <c r="E30" s="106"/>
      <c r="F30" s="91">
        <f>F14+F27</f>
        <v>1.1059455573558807E-9</v>
      </c>
      <c r="G30" s="91">
        <f t="shared" ref="G30:H30" si="3">G14+G27</f>
        <v>0</v>
      </c>
      <c r="H30" s="91">
        <f t="shared" si="3"/>
        <v>0</v>
      </c>
    </row>
    <row r="31" spans="1:8" ht="11.25" customHeight="1" x14ac:dyDescent="0.25">
      <c r="A31" s="16"/>
      <c r="B31" s="17"/>
      <c r="C31" s="17"/>
      <c r="D31" s="17"/>
      <c r="E31" s="17"/>
      <c r="F31" s="18"/>
      <c r="G31" s="18"/>
      <c r="H31" s="18"/>
    </row>
    <row r="32" spans="1:8" ht="24.95" customHeight="1" x14ac:dyDescent="0.25">
      <c r="A32" s="120" t="s">
        <v>45</v>
      </c>
      <c r="B32" s="121"/>
      <c r="C32" s="121"/>
      <c r="D32" s="121"/>
      <c r="E32" s="121"/>
      <c r="F32" s="121"/>
      <c r="G32" s="121"/>
      <c r="H32" s="121"/>
    </row>
    <row r="33" spans="1:8" ht="24.95" customHeight="1" x14ac:dyDescent="0.25"/>
    <row r="34" spans="1:8" ht="24.95" customHeight="1" x14ac:dyDescent="0.25">
      <c r="A34" s="120" t="s">
        <v>36</v>
      </c>
      <c r="B34" s="121"/>
      <c r="C34" s="121"/>
      <c r="D34" s="121"/>
      <c r="E34" s="121"/>
      <c r="F34" s="121"/>
      <c r="G34" s="121"/>
      <c r="H34" s="121"/>
    </row>
    <row r="35" spans="1:8" ht="24.95" customHeight="1" x14ac:dyDescent="0.25"/>
    <row r="36" spans="1:8" ht="24.95" customHeight="1" x14ac:dyDescent="0.25">
      <c r="A36" s="120" t="s">
        <v>37</v>
      </c>
      <c r="B36" s="121"/>
      <c r="C36" s="121"/>
      <c r="D36" s="121"/>
      <c r="E36" s="121"/>
      <c r="F36" s="121"/>
      <c r="G36" s="121"/>
      <c r="H36" s="121"/>
    </row>
  </sheetData>
  <mergeCells count="20">
    <mergeCell ref="A34:H34"/>
    <mergeCell ref="A36:H36"/>
    <mergeCell ref="A21:E21"/>
    <mergeCell ref="A23:H23"/>
    <mergeCell ref="A26:E26"/>
    <mergeCell ref="A27:E27"/>
    <mergeCell ref="A30:E30"/>
    <mergeCell ref="A32:H32"/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140" zoomScaleNormal="140" workbookViewId="0">
      <selection activeCell="K19" sqref="K19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107" t="s">
        <v>46</v>
      </c>
      <c r="B1" s="107"/>
      <c r="C1" s="107"/>
      <c r="D1" s="107"/>
      <c r="E1" s="107"/>
      <c r="F1" s="107"/>
      <c r="G1" s="107"/>
      <c r="H1" s="107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107" t="s">
        <v>28</v>
      </c>
      <c r="B3" s="107"/>
      <c r="C3" s="107"/>
      <c r="D3" s="107"/>
      <c r="E3" s="107"/>
      <c r="F3" s="107"/>
      <c r="G3" s="108"/>
      <c r="H3" s="108"/>
    </row>
    <row r="4" spans="1:8" ht="17.45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107" t="s">
        <v>33</v>
      </c>
      <c r="B5" s="109"/>
      <c r="C5" s="109"/>
      <c r="D5" s="109"/>
      <c r="E5" s="109"/>
      <c r="F5" s="109"/>
      <c r="G5" s="109"/>
      <c r="H5" s="109"/>
    </row>
    <row r="6" spans="1:8" ht="17.45" x14ac:dyDescent="0.3">
      <c r="A6" s="1"/>
      <c r="B6" s="2"/>
      <c r="C6" s="2"/>
      <c r="D6" s="2"/>
      <c r="E6" s="7"/>
      <c r="F6" s="8"/>
      <c r="G6" s="8"/>
      <c r="H6" s="33" t="s">
        <v>133</v>
      </c>
    </row>
    <row r="7" spans="1:8" ht="26.45" x14ac:dyDescent="0.3">
      <c r="A7" s="27"/>
      <c r="B7" s="28"/>
      <c r="C7" s="28"/>
      <c r="D7" s="29"/>
      <c r="E7" s="30"/>
      <c r="F7" s="4" t="s">
        <v>38</v>
      </c>
      <c r="G7" s="4" t="s">
        <v>39</v>
      </c>
      <c r="H7" s="4" t="s">
        <v>40</v>
      </c>
    </row>
    <row r="8" spans="1:8" ht="14.45" x14ac:dyDescent="0.3">
      <c r="A8" s="110" t="s">
        <v>0</v>
      </c>
      <c r="B8" s="111"/>
      <c r="C8" s="111"/>
      <c r="D8" s="111"/>
      <c r="E8" s="112"/>
      <c r="F8" s="88">
        <f>F9+F10</f>
        <v>3224498.41</v>
      </c>
      <c r="G8" s="88">
        <f t="shared" ref="G8:H8" si="0">G9+G10</f>
        <v>3224801</v>
      </c>
      <c r="H8" s="88">
        <f t="shared" si="0"/>
        <v>3229446.3</v>
      </c>
    </row>
    <row r="9" spans="1:8" ht="14.45" x14ac:dyDescent="0.3">
      <c r="A9" s="105" t="s">
        <v>1</v>
      </c>
      <c r="B9" s="106"/>
      <c r="C9" s="106"/>
      <c r="D9" s="106"/>
      <c r="E9" s="113"/>
      <c r="F9" s="89">
        <v>3224498.41</v>
      </c>
      <c r="G9" s="89">
        <v>3224801</v>
      </c>
      <c r="H9" s="89">
        <v>3229446.3</v>
      </c>
    </row>
    <row r="10" spans="1:8" ht="14.45" x14ac:dyDescent="0.3">
      <c r="A10" s="114" t="s">
        <v>2</v>
      </c>
      <c r="B10" s="113"/>
      <c r="C10" s="113"/>
      <c r="D10" s="113"/>
      <c r="E10" s="113"/>
      <c r="F10" s="89"/>
      <c r="G10" s="89"/>
      <c r="H10" s="89"/>
    </row>
    <row r="11" spans="1:8" ht="14.45" x14ac:dyDescent="0.3">
      <c r="A11" s="34" t="s">
        <v>3</v>
      </c>
      <c r="B11" s="35"/>
      <c r="C11" s="35"/>
      <c r="D11" s="35"/>
      <c r="E11" s="35"/>
      <c r="F11" s="88">
        <f>F12+F13</f>
        <v>3240556.36</v>
      </c>
      <c r="G11" s="88">
        <f t="shared" ref="G11:H11" si="1">G12+G13</f>
        <v>3224801</v>
      </c>
      <c r="H11" s="88">
        <f t="shared" si="1"/>
        <v>3229446.3</v>
      </c>
    </row>
    <row r="12" spans="1:8" ht="14.45" x14ac:dyDescent="0.3">
      <c r="A12" s="115" t="s">
        <v>4</v>
      </c>
      <c r="B12" s="106"/>
      <c r="C12" s="106"/>
      <c r="D12" s="106"/>
      <c r="E12" s="106"/>
      <c r="F12" s="89">
        <v>3161068.65</v>
      </c>
      <c r="G12" s="89">
        <v>3147224.5</v>
      </c>
      <c r="H12" s="90">
        <v>3151869.8</v>
      </c>
    </row>
    <row r="13" spans="1:8" ht="14.45" x14ac:dyDescent="0.3">
      <c r="A13" s="116" t="s">
        <v>5</v>
      </c>
      <c r="B13" s="113"/>
      <c r="C13" s="113"/>
      <c r="D13" s="113"/>
      <c r="E13" s="113"/>
      <c r="F13" s="91">
        <v>79487.710000000006</v>
      </c>
      <c r="G13" s="91">
        <v>77576.5</v>
      </c>
      <c r="H13" s="90">
        <v>77576.5</v>
      </c>
    </row>
    <row r="14" spans="1:8" x14ac:dyDescent="0.25">
      <c r="A14" s="117" t="s">
        <v>6</v>
      </c>
      <c r="B14" s="111"/>
      <c r="C14" s="111"/>
      <c r="D14" s="111"/>
      <c r="E14" s="111"/>
      <c r="F14" s="92">
        <f>F8-F11</f>
        <v>-16057.949999999721</v>
      </c>
      <c r="G14" s="92">
        <f t="shared" ref="G14:H14" si="2">G8-G11</f>
        <v>0</v>
      </c>
      <c r="H14" s="92">
        <f t="shared" si="2"/>
        <v>0</v>
      </c>
    </row>
    <row r="15" spans="1:8" ht="17.45" x14ac:dyDescent="0.3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25">
      <c r="A16" s="107" t="s">
        <v>34</v>
      </c>
      <c r="B16" s="109"/>
      <c r="C16" s="109"/>
      <c r="D16" s="109"/>
      <c r="E16" s="109"/>
      <c r="F16" s="109"/>
      <c r="G16" s="109"/>
      <c r="H16" s="109"/>
    </row>
    <row r="17" spans="1:8" ht="17.45" x14ac:dyDescent="0.3">
      <c r="A17" s="24"/>
      <c r="B17" s="22"/>
      <c r="C17" s="22"/>
      <c r="D17" s="22"/>
      <c r="E17" s="22"/>
      <c r="F17" s="23"/>
      <c r="G17" s="23"/>
      <c r="H17" s="23"/>
    </row>
    <row r="18" spans="1:8" ht="26.45" x14ac:dyDescent="0.3">
      <c r="A18" s="27"/>
      <c r="B18" s="28"/>
      <c r="C18" s="28"/>
      <c r="D18" s="29"/>
      <c r="E18" s="30"/>
      <c r="F18" s="4" t="s">
        <v>38</v>
      </c>
      <c r="G18" s="4" t="s">
        <v>39</v>
      </c>
      <c r="H18" s="4" t="s">
        <v>40</v>
      </c>
    </row>
    <row r="19" spans="1:8" ht="15.75" customHeight="1" x14ac:dyDescent="0.25">
      <c r="A19" s="105" t="s">
        <v>8</v>
      </c>
      <c r="B19" s="118"/>
      <c r="C19" s="118"/>
      <c r="D19" s="118"/>
      <c r="E19" s="119"/>
      <c r="F19" s="32"/>
      <c r="G19" s="32"/>
      <c r="H19" s="32"/>
    </row>
    <row r="20" spans="1:8" ht="14.45" x14ac:dyDescent="0.3">
      <c r="A20" s="105" t="s">
        <v>9</v>
      </c>
      <c r="B20" s="106"/>
      <c r="C20" s="106"/>
      <c r="D20" s="106"/>
      <c r="E20" s="106"/>
      <c r="F20" s="32"/>
      <c r="G20" s="32"/>
      <c r="H20" s="32"/>
    </row>
    <row r="21" spans="1:8" ht="14.45" x14ac:dyDescent="0.3">
      <c r="A21" s="117" t="s">
        <v>10</v>
      </c>
      <c r="B21" s="111"/>
      <c r="C21" s="111"/>
      <c r="D21" s="111"/>
      <c r="E21" s="111"/>
      <c r="F21" s="31">
        <v>0</v>
      </c>
      <c r="G21" s="31">
        <v>0</v>
      </c>
      <c r="H21" s="31">
        <v>0</v>
      </c>
    </row>
    <row r="22" spans="1:8" ht="17.45" x14ac:dyDescent="0.3">
      <c r="A22" s="21"/>
      <c r="B22" s="22"/>
      <c r="C22" s="22"/>
      <c r="D22" s="22"/>
      <c r="E22" s="22"/>
      <c r="F22" s="23"/>
      <c r="G22" s="23"/>
      <c r="H22" s="23"/>
    </row>
    <row r="23" spans="1:8" ht="18" customHeight="1" x14ac:dyDescent="0.25">
      <c r="A23" s="107" t="s">
        <v>44</v>
      </c>
      <c r="B23" s="109"/>
      <c r="C23" s="109"/>
      <c r="D23" s="109"/>
      <c r="E23" s="109"/>
      <c r="F23" s="109"/>
      <c r="G23" s="109"/>
      <c r="H23" s="109"/>
    </row>
    <row r="24" spans="1:8" ht="17.45" x14ac:dyDescent="0.3">
      <c r="A24" s="21"/>
      <c r="B24" s="22"/>
      <c r="C24" s="22"/>
      <c r="D24" s="22"/>
      <c r="E24" s="22"/>
      <c r="F24" s="23"/>
      <c r="G24" s="23"/>
      <c r="H24" s="23"/>
    </row>
    <row r="25" spans="1:8" ht="26.45" x14ac:dyDescent="0.3">
      <c r="A25" s="27"/>
      <c r="B25" s="28"/>
      <c r="C25" s="28"/>
      <c r="D25" s="29"/>
      <c r="E25" s="30"/>
      <c r="F25" s="4" t="s">
        <v>38</v>
      </c>
      <c r="G25" s="4" t="s">
        <v>39</v>
      </c>
      <c r="H25" s="4" t="s">
        <v>40</v>
      </c>
    </row>
    <row r="26" spans="1:8" x14ac:dyDescent="0.25">
      <c r="A26" s="122" t="s">
        <v>35</v>
      </c>
      <c r="B26" s="123"/>
      <c r="C26" s="123"/>
      <c r="D26" s="123"/>
      <c r="E26" s="124"/>
      <c r="F26" s="94">
        <v>16057.95</v>
      </c>
      <c r="G26" s="94">
        <v>0</v>
      </c>
      <c r="H26" s="95">
        <v>0</v>
      </c>
    </row>
    <row r="27" spans="1:8" ht="30" customHeight="1" x14ac:dyDescent="0.25">
      <c r="A27" s="125" t="s">
        <v>7</v>
      </c>
      <c r="B27" s="126"/>
      <c r="C27" s="126"/>
      <c r="D27" s="126"/>
      <c r="E27" s="127"/>
      <c r="F27" s="93">
        <v>16057.95</v>
      </c>
      <c r="G27" s="93">
        <v>0</v>
      </c>
      <c r="H27" s="92">
        <v>0</v>
      </c>
    </row>
    <row r="30" spans="1:8" x14ac:dyDescent="0.25">
      <c r="A30" s="115" t="s">
        <v>11</v>
      </c>
      <c r="B30" s="106"/>
      <c r="C30" s="106"/>
      <c r="D30" s="106"/>
      <c r="E30" s="106"/>
      <c r="F30" s="91">
        <f>F14+F27</f>
        <v>2.801243681460619E-10</v>
      </c>
      <c r="G30" s="91">
        <f t="shared" ref="G30:H30" si="3">G14+G27</f>
        <v>0</v>
      </c>
      <c r="H30" s="91">
        <f t="shared" si="3"/>
        <v>0</v>
      </c>
    </row>
    <row r="31" spans="1:8" ht="11.25" customHeight="1" x14ac:dyDescent="0.25">
      <c r="A31" s="16"/>
      <c r="B31" s="17"/>
      <c r="C31" s="17"/>
      <c r="D31" s="17"/>
      <c r="E31" s="17"/>
      <c r="F31" s="18"/>
      <c r="G31" s="18"/>
      <c r="H31" s="18"/>
    </row>
    <row r="32" spans="1:8" ht="24.95" customHeight="1" x14ac:dyDescent="0.25">
      <c r="A32" s="120" t="s">
        <v>45</v>
      </c>
      <c r="B32" s="121"/>
      <c r="C32" s="121"/>
      <c r="D32" s="121"/>
      <c r="E32" s="121"/>
      <c r="F32" s="121"/>
      <c r="G32" s="121"/>
      <c r="H32" s="121"/>
    </row>
    <row r="33" spans="1:8" ht="24.95" customHeight="1" x14ac:dyDescent="0.25"/>
    <row r="34" spans="1:8" ht="24.95" customHeight="1" x14ac:dyDescent="0.25">
      <c r="A34" s="120" t="s">
        <v>36</v>
      </c>
      <c r="B34" s="121"/>
      <c r="C34" s="121"/>
      <c r="D34" s="121"/>
      <c r="E34" s="121"/>
      <c r="F34" s="121"/>
      <c r="G34" s="121"/>
      <c r="H34" s="121"/>
    </row>
    <row r="35" spans="1:8" ht="24.95" customHeight="1" x14ac:dyDescent="0.25"/>
    <row r="36" spans="1:8" ht="24.95" customHeight="1" x14ac:dyDescent="0.25">
      <c r="A36" s="120" t="s">
        <v>37</v>
      </c>
      <c r="B36" s="121"/>
      <c r="C36" s="121"/>
      <c r="D36" s="121"/>
      <c r="E36" s="121"/>
      <c r="F36" s="121"/>
      <c r="G36" s="121"/>
      <c r="H36" s="121"/>
    </row>
  </sheetData>
  <mergeCells count="20">
    <mergeCell ref="A12:E12"/>
    <mergeCell ref="A5:H5"/>
    <mergeCell ref="A16:H16"/>
    <mergeCell ref="A1:H1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zoomScale="130" zoomScaleNormal="130" workbookViewId="0">
      <selection activeCell="F39" sqref="F3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7.7109375" bestFit="1" customWidth="1"/>
    <col min="4" max="4" width="25.7109375" customWidth="1"/>
    <col min="5" max="7" width="25.28515625" customWidth="1"/>
  </cols>
  <sheetData>
    <row r="1" spans="1:8" ht="42" customHeight="1" x14ac:dyDescent="0.25">
      <c r="A1" s="107" t="s">
        <v>46</v>
      </c>
      <c r="B1" s="107"/>
      <c r="C1" s="107"/>
      <c r="D1" s="107"/>
      <c r="E1" s="107"/>
      <c r="F1" s="107"/>
      <c r="G1" s="107"/>
    </row>
    <row r="2" spans="1:8" ht="18" customHeight="1" x14ac:dyDescent="0.3">
      <c r="A2" s="5"/>
      <c r="B2" s="5"/>
      <c r="C2" s="5"/>
      <c r="D2" s="5"/>
      <c r="E2" s="5"/>
      <c r="F2" s="5"/>
      <c r="G2" s="5"/>
    </row>
    <row r="3" spans="1:8" ht="15.75" x14ac:dyDescent="0.25">
      <c r="A3" s="107" t="s">
        <v>28</v>
      </c>
      <c r="B3" s="107"/>
      <c r="C3" s="107"/>
      <c r="D3" s="107"/>
      <c r="E3" s="107"/>
      <c r="F3" s="108"/>
      <c r="G3" s="108"/>
    </row>
    <row r="4" spans="1:8" ht="17.45" x14ac:dyDescent="0.3">
      <c r="A4" s="5"/>
      <c r="B4" s="5"/>
      <c r="C4" s="5"/>
      <c r="D4" s="5"/>
      <c r="E4" s="5"/>
      <c r="F4" s="6"/>
      <c r="G4" s="6"/>
    </row>
    <row r="5" spans="1:8" ht="18" customHeight="1" x14ac:dyDescent="0.25">
      <c r="A5" s="107" t="s">
        <v>13</v>
      </c>
      <c r="B5" s="109"/>
      <c r="C5" s="109"/>
      <c r="D5" s="109"/>
      <c r="E5" s="109"/>
      <c r="F5" s="109"/>
      <c r="G5" s="109"/>
    </row>
    <row r="6" spans="1:8" ht="17.45" x14ac:dyDescent="0.3">
      <c r="A6" s="5"/>
      <c r="B6" s="5"/>
      <c r="C6" s="5"/>
      <c r="D6" s="5"/>
      <c r="E6" s="5"/>
      <c r="F6" s="6"/>
      <c r="G6" s="6"/>
    </row>
    <row r="7" spans="1:8" ht="15.6" x14ac:dyDescent="0.3">
      <c r="A7" s="107" t="s">
        <v>1</v>
      </c>
      <c r="B7" s="128"/>
      <c r="C7" s="128"/>
      <c r="D7" s="128"/>
      <c r="E7" s="128"/>
      <c r="F7" s="128"/>
      <c r="G7" s="128"/>
    </row>
    <row r="8" spans="1:8" ht="17.45" x14ac:dyDescent="0.3">
      <c r="A8" s="5"/>
      <c r="B8" s="5"/>
      <c r="C8" s="5"/>
      <c r="D8" s="5"/>
      <c r="E8" s="64">
        <f>E10+E30</f>
        <v>3240556.36</v>
      </c>
      <c r="F8" s="64">
        <f>F10+F30</f>
        <v>3224801</v>
      </c>
      <c r="G8" s="64">
        <f>G10+G30</f>
        <v>3229446.3000000003</v>
      </c>
      <c r="H8" s="50" t="s">
        <v>62</v>
      </c>
    </row>
    <row r="9" spans="1:8" ht="26.45" x14ac:dyDescent="0.3">
      <c r="A9" s="20" t="s">
        <v>14</v>
      </c>
      <c r="B9" s="19" t="s">
        <v>15</v>
      </c>
      <c r="C9" s="19" t="s">
        <v>16</v>
      </c>
      <c r="D9" s="19" t="s">
        <v>12</v>
      </c>
      <c r="E9" s="20" t="s">
        <v>38</v>
      </c>
      <c r="F9" s="20" t="s">
        <v>39</v>
      </c>
      <c r="G9" s="20" t="s">
        <v>40</v>
      </c>
    </row>
    <row r="10" spans="1:8" ht="15.75" customHeight="1" x14ac:dyDescent="0.3">
      <c r="A10" s="51">
        <v>6</v>
      </c>
      <c r="B10" s="51"/>
      <c r="C10" s="51"/>
      <c r="D10" s="51" t="s">
        <v>17</v>
      </c>
      <c r="E10" s="73">
        <f>E11+E14+E16+E18+E21+E23</f>
        <v>3224498.4099999997</v>
      </c>
      <c r="F10" s="73">
        <f>F11+F14+F16+F18+F21+F23</f>
        <v>3224801</v>
      </c>
      <c r="G10" s="73">
        <f>G11+G14+G16+G18+G21+G23</f>
        <v>3229446.3000000003</v>
      </c>
    </row>
    <row r="11" spans="1:8" ht="38.25" x14ac:dyDescent="0.25">
      <c r="A11" s="38"/>
      <c r="B11" s="39">
        <v>63</v>
      </c>
      <c r="C11" s="39"/>
      <c r="D11" s="39" t="s">
        <v>41</v>
      </c>
      <c r="E11" s="60">
        <f>SUM(E12:E13)</f>
        <v>2560167.67</v>
      </c>
      <c r="F11" s="60">
        <f>SUM(F12:F13)</f>
        <v>2560167.67</v>
      </c>
      <c r="G11" s="60">
        <f>SUM(G12:G13)</f>
        <v>2560167.67</v>
      </c>
    </row>
    <row r="12" spans="1:8" x14ac:dyDescent="0.25">
      <c r="A12" s="12"/>
      <c r="B12" s="12"/>
      <c r="C12" s="13">
        <v>57</v>
      </c>
      <c r="D12" s="13" t="s">
        <v>59</v>
      </c>
      <c r="E12" s="56">
        <f>2297853.33+61286.49+688.04+1459.95+1327.23+86402.55+464.53+790.36+1990.84+1604.05+3077.49+11985.37+1258.21</f>
        <v>2470188.44</v>
      </c>
      <c r="F12" s="56">
        <v>2470188.44</v>
      </c>
      <c r="G12" s="56">
        <v>2470188.44</v>
      </c>
    </row>
    <row r="13" spans="1:8" ht="14.45" x14ac:dyDescent="0.3">
      <c r="A13" s="12"/>
      <c r="B13" s="12"/>
      <c r="C13" s="13">
        <v>5402</v>
      </c>
      <c r="D13" s="13" t="s">
        <v>64</v>
      </c>
      <c r="E13" s="56">
        <f>10286.52+17439.1+55972.05+6281.56</f>
        <v>89979.23</v>
      </c>
      <c r="F13" s="56">
        <v>89979.23</v>
      </c>
      <c r="G13" s="56">
        <v>89979.23</v>
      </c>
    </row>
    <row r="14" spans="1:8" ht="14.45" x14ac:dyDescent="0.3">
      <c r="A14" s="40"/>
      <c r="B14" s="40">
        <v>64</v>
      </c>
      <c r="C14" s="41"/>
      <c r="D14" s="40" t="s">
        <v>48</v>
      </c>
      <c r="E14" s="60">
        <f>E15</f>
        <v>92.9</v>
      </c>
      <c r="F14" s="60">
        <f t="shared" ref="F14:G14" si="0">F15</f>
        <v>92.9</v>
      </c>
      <c r="G14" s="60">
        <f t="shared" si="0"/>
        <v>92.9</v>
      </c>
    </row>
    <row r="15" spans="1:8" ht="14.45" x14ac:dyDescent="0.3">
      <c r="A15" s="12"/>
      <c r="B15" s="12"/>
      <c r="C15" s="13">
        <v>31</v>
      </c>
      <c r="D15" s="13" t="s">
        <v>60</v>
      </c>
      <c r="E15" s="56">
        <v>92.9</v>
      </c>
      <c r="F15" s="56">
        <v>92.9</v>
      </c>
      <c r="G15" s="56">
        <v>92.9</v>
      </c>
    </row>
    <row r="16" spans="1:8" ht="58.5" customHeight="1" x14ac:dyDescent="0.3">
      <c r="A16" s="40"/>
      <c r="B16" s="40">
        <v>65</v>
      </c>
      <c r="C16" s="41"/>
      <c r="D16" s="42" t="s">
        <v>49</v>
      </c>
      <c r="E16" s="60">
        <f>E17</f>
        <v>227301.09000000003</v>
      </c>
      <c r="F16" s="60">
        <f t="shared" ref="F16:G16" si="1">F17</f>
        <v>220967.54</v>
      </c>
      <c r="G16" s="60">
        <f t="shared" si="1"/>
        <v>220967.54</v>
      </c>
    </row>
    <row r="17" spans="1:7" ht="14.45" x14ac:dyDescent="0.3">
      <c r="A17" s="12"/>
      <c r="B17" s="12"/>
      <c r="C17" s="13">
        <v>41</v>
      </c>
      <c r="D17" s="13" t="s">
        <v>58</v>
      </c>
      <c r="E17" s="56">
        <f>224646.63+530.89+2123.57</f>
        <v>227301.09000000003</v>
      </c>
      <c r="F17" s="56">
        <f>227301.09-6333.55</f>
        <v>220967.54</v>
      </c>
      <c r="G17" s="56">
        <f>227301.09-6333.55</f>
        <v>220967.54</v>
      </c>
    </row>
    <row r="18" spans="1:7" ht="38.25" x14ac:dyDescent="0.25">
      <c r="A18" s="40"/>
      <c r="B18" s="40">
        <v>66</v>
      </c>
      <c r="C18" s="41"/>
      <c r="D18" s="42" t="s">
        <v>54</v>
      </c>
      <c r="E18" s="60">
        <f>SUM(E19:E20)</f>
        <v>4472.75</v>
      </c>
      <c r="F18" s="60">
        <f>SUM(F19:F20)</f>
        <v>4472.75</v>
      </c>
      <c r="G18" s="60">
        <f>SUM(G19:G20)</f>
        <v>4472.75</v>
      </c>
    </row>
    <row r="19" spans="1:7" ht="14.45" x14ac:dyDescent="0.3">
      <c r="A19" s="12"/>
      <c r="B19" s="12"/>
      <c r="C19" s="13">
        <v>31</v>
      </c>
      <c r="D19" s="13" t="s">
        <v>60</v>
      </c>
      <c r="E19" s="56">
        <f>3450.79</f>
        <v>3450.79</v>
      </c>
      <c r="F19" s="56">
        <v>3450.79</v>
      </c>
      <c r="G19" s="56">
        <v>3450.79</v>
      </c>
    </row>
    <row r="20" spans="1:7" ht="14.45" x14ac:dyDescent="0.3">
      <c r="A20" s="12"/>
      <c r="B20" s="12"/>
      <c r="C20" s="13">
        <v>6103</v>
      </c>
      <c r="D20" s="13" t="s">
        <v>61</v>
      </c>
      <c r="E20" s="56">
        <f>464.53+26.54+530.89</f>
        <v>1021.96</v>
      </c>
      <c r="F20" s="56">
        <v>1021.96</v>
      </c>
      <c r="G20" s="56">
        <v>1021.96</v>
      </c>
    </row>
    <row r="21" spans="1:7" ht="38.25" x14ac:dyDescent="0.25">
      <c r="A21" s="40"/>
      <c r="B21" s="40">
        <v>67</v>
      </c>
      <c r="C21" s="41"/>
      <c r="D21" s="39" t="s">
        <v>42</v>
      </c>
      <c r="E21" s="60">
        <f>E22</f>
        <v>432331.28</v>
      </c>
      <c r="F21" s="60">
        <f t="shared" ref="F21:G21" si="2">F22</f>
        <v>438967.42000000004</v>
      </c>
      <c r="G21" s="60">
        <f t="shared" si="2"/>
        <v>443612.72</v>
      </c>
    </row>
    <row r="22" spans="1:7" x14ac:dyDescent="0.25">
      <c r="A22" s="12"/>
      <c r="B22" s="12"/>
      <c r="C22" s="13">
        <v>11</v>
      </c>
      <c r="D22" s="13" t="s">
        <v>18</v>
      </c>
      <c r="E22" s="56">
        <v>432331.28</v>
      </c>
      <c r="F22" s="56">
        <f>432331.28+6636.14</f>
        <v>438967.42000000004</v>
      </c>
      <c r="G22" s="56">
        <f>438967.42+4645.3</f>
        <v>443612.72</v>
      </c>
    </row>
    <row r="23" spans="1:7" ht="25.5" x14ac:dyDescent="0.25">
      <c r="A23" s="40"/>
      <c r="B23" s="40">
        <v>68</v>
      </c>
      <c r="C23" s="41"/>
      <c r="D23" s="42" t="s">
        <v>50</v>
      </c>
      <c r="E23" s="60">
        <f>E24</f>
        <v>132.72</v>
      </c>
      <c r="F23" s="60">
        <f t="shared" ref="F23:G23" si="3">F24</f>
        <v>132.72</v>
      </c>
      <c r="G23" s="60">
        <f t="shared" si="3"/>
        <v>132.72</v>
      </c>
    </row>
    <row r="24" spans="1:7" x14ac:dyDescent="0.25">
      <c r="A24" s="12"/>
      <c r="B24" s="12"/>
      <c r="C24" s="13">
        <v>31</v>
      </c>
      <c r="D24" s="13" t="s">
        <v>60</v>
      </c>
      <c r="E24" s="56">
        <f>132.72</f>
        <v>132.72</v>
      </c>
      <c r="F24" s="56">
        <v>132.72</v>
      </c>
      <c r="G24" s="56">
        <v>132.72</v>
      </c>
    </row>
    <row r="25" spans="1:7" x14ac:dyDescent="0.25">
      <c r="A25" s="53"/>
      <c r="B25" s="53"/>
      <c r="C25" s="54"/>
      <c r="D25" s="54"/>
      <c r="E25" s="55"/>
      <c r="F25" s="55"/>
      <c r="G25" s="55"/>
    </row>
    <row r="26" spans="1:7" ht="15.75" x14ac:dyDescent="0.25">
      <c r="A26" s="107" t="s">
        <v>102</v>
      </c>
      <c r="B26" s="128"/>
      <c r="C26" s="128"/>
      <c r="D26" s="128"/>
      <c r="E26" s="128"/>
      <c r="F26" s="128"/>
      <c r="G26" s="128"/>
    </row>
    <row r="27" spans="1:7" x14ac:dyDescent="0.25">
      <c r="A27" s="53"/>
      <c r="B27" s="53"/>
      <c r="C27" s="54"/>
      <c r="D27" s="54"/>
      <c r="E27" s="55"/>
      <c r="F27" s="55"/>
      <c r="G27" s="50" t="s">
        <v>62</v>
      </c>
    </row>
    <row r="28" spans="1:7" ht="25.5" x14ac:dyDescent="0.25">
      <c r="A28" s="20" t="s">
        <v>14</v>
      </c>
      <c r="B28" s="19" t="s">
        <v>15</v>
      </c>
      <c r="C28" s="19" t="s">
        <v>16</v>
      </c>
      <c r="D28" s="19" t="s">
        <v>20</v>
      </c>
      <c r="E28" s="20" t="s">
        <v>38</v>
      </c>
      <c r="F28" s="20" t="s">
        <v>39</v>
      </c>
      <c r="G28" s="20" t="s">
        <v>40</v>
      </c>
    </row>
    <row r="29" spans="1:7" x14ac:dyDescent="0.25">
      <c r="A29" s="45">
        <v>9</v>
      </c>
      <c r="B29" s="45"/>
      <c r="C29" s="45"/>
      <c r="D29" s="45" t="s">
        <v>99</v>
      </c>
      <c r="E29" s="46"/>
      <c r="F29" s="46"/>
      <c r="G29" s="46"/>
    </row>
    <row r="30" spans="1:7" x14ac:dyDescent="0.25">
      <c r="A30" s="38"/>
      <c r="B30" s="39">
        <v>92</v>
      </c>
      <c r="C30" s="39"/>
      <c r="D30" s="39" t="s">
        <v>100</v>
      </c>
      <c r="E30" s="60">
        <f>SUM(E31:E35)</f>
        <v>16057.95</v>
      </c>
      <c r="F30" s="60">
        <v>0</v>
      </c>
      <c r="G30" s="60">
        <v>0</v>
      </c>
    </row>
    <row r="31" spans="1:7" x14ac:dyDescent="0.25">
      <c r="A31" s="12"/>
      <c r="B31" s="12"/>
      <c r="C31" s="13">
        <v>9231</v>
      </c>
      <c r="D31" s="13" t="s">
        <v>96</v>
      </c>
      <c r="E31" s="56">
        <f>530.89+1725.4</f>
        <v>2256.29</v>
      </c>
      <c r="F31" s="56"/>
      <c r="G31" s="56"/>
    </row>
    <row r="32" spans="1:7" x14ac:dyDescent="0.25">
      <c r="A32" s="12"/>
      <c r="B32" s="12"/>
      <c r="C32" s="13">
        <v>9241</v>
      </c>
      <c r="D32" s="13" t="s">
        <v>58</v>
      </c>
      <c r="E32" s="56">
        <v>995.42</v>
      </c>
      <c r="F32" s="56"/>
      <c r="G32" s="56"/>
    </row>
    <row r="33" spans="1:8" x14ac:dyDescent="0.25">
      <c r="A33" s="12"/>
      <c r="B33" s="12"/>
      <c r="C33" s="13">
        <v>92530</v>
      </c>
      <c r="D33" s="13" t="s">
        <v>63</v>
      </c>
      <c r="E33" s="56">
        <v>12275.34</v>
      </c>
      <c r="F33" s="56"/>
      <c r="G33" s="56"/>
    </row>
    <row r="34" spans="1:8" x14ac:dyDescent="0.25">
      <c r="A34" s="12"/>
      <c r="B34" s="12"/>
      <c r="C34" s="13">
        <v>9257</v>
      </c>
      <c r="D34" s="13" t="s">
        <v>59</v>
      </c>
      <c r="E34" s="56">
        <v>265.45</v>
      </c>
      <c r="F34" s="56"/>
      <c r="G34" s="56"/>
    </row>
    <row r="35" spans="1:8" x14ac:dyDescent="0.25">
      <c r="A35" s="12"/>
      <c r="B35" s="12"/>
      <c r="C35" s="13">
        <v>926103</v>
      </c>
      <c r="D35" s="13" t="s">
        <v>61</v>
      </c>
      <c r="E35" s="56">
        <v>265.45</v>
      </c>
      <c r="F35" s="56"/>
      <c r="G35" s="56"/>
    </row>
    <row r="36" spans="1:8" x14ac:dyDescent="0.25">
      <c r="A36" s="12"/>
      <c r="B36" s="12"/>
      <c r="C36" s="13"/>
      <c r="D36" s="13"/>
      <c r="E36" s="10"/>
      <c r="F36" s="10"/>
      <c r="G36" s="10"/>
    </row>
    <row r="38" spans="1:8" ht="15.75" x14ac:dyDescent="0.25">
      <c r="A38" s="107" t="s">
        <v>19</v>
      </c>
      <c r="B38" s="128"/>
      <c r="C38" s="128"/>
      <c r="D38" s="128"/>
      <c r="E38" s="128"/>
      <c r="F38" s="128"/>
      <c r="G38" s="128"/>
    </row>
    <row r="39" spans="1:8" ht="18" x14ac:dyDescent="0.25">
      <c r="A39" s="5"/>
      <c r="B39" s="5"/>
      <c r="C39" s="5"/>
      <c r="D39" s="5"/>
      <c r="E39" s="64">
        <f>E41+E74</f>
        <v>3240556.3600000003</v>
      </c>
      <c r="F39" s="64">
        <f>F41+F74</f>
        <v>3224801</v>
      </c>
      <c r="G39" s="64">
        <f>G41+G74</f>
        <v>3229446.3000000003</v>
      </c>
      <c r="H39" s="50" t="s">
        <v>62</v>
      </c>
    </row>
    <row r="40" spans="1:8" ht="25.5" x14ac:dyDescent="0.25">
      <c r="A40" s="20" t="s">
        <v>14</v>
      </c>
      <c r="B40" s="19" t="s">
        <v>15</v>
      </c>
      <c r="C40" s="19" t="s">
        <v>16</v>
      </c>
      <c r="D40" s="19" t="s">
        <v>20</v>
      </c>
      <c r="E40" s="20" t="s">
        <v>38</v>
      </c>
      <c r="F40" s="20" t="s">
        <v>39</v>
      </c>
      <c r="G40" s="20" t="s">
        <v>40</v>
      </c>
    </row>
    <row r="41" spans="1:8" ht="15.75" customHeight="1" x14ac:dyDescent="0.25">
      <c r="A41" s="45">
        <v>3</v>
      </c>
      <c r="B41" s="45"/>
      <c r="C41" s="45"/>
      <c r="D41" s="45" t="s">
        <v>21</v>
      </c>
      <c r="E41" s="63">
        <f>E42+E51+E63+E68</f>
        <v>3161068.6500000004</v>
      </c>
      <c r="F41" s="63">
        <f>F42+F51+F63+F68</f>
        <v>3147224.5</v>
      </c>
      <c r="G41" s="63">
        <f>G42+G51+G63+G68</f>
        <v>3151869.8000000003</v>
      </c>
    </row>
    <row r="42" spans="1:8" ht="15.75" customHeight="1" x14ac:dyDescent="0.25">
      <c r="A42" s="38"/>
      <c r="B42" s="39">
        <v>31</v>
      </c>
      <c r="C42" s="39"/>
      <c r="D42" s="39" t="s">
        <v>22</v>
      </c>
      <c r="E42" s="60">
        <f>SUM(E43:E50)</f>
        <v>2535510.2800000003</v>
      </c>
      <c r="F42" s="60">
        <f>SUM(F43:F50)</f>
        <v>2517604.8200000003</v>
      </c>
      <c r="G42" s="60">
        <f>SUM(G43:G50)</f>
        <v>2517604.8200000003</v>
      </c>
    </row>
    <row r="43" spans="1:8" x14ac:dyDescent="0.25">
      <c r="A43" s="12"/>
      <c r="B43" s="12"/>
      <c r="C43" s="13">
        <v>11</v>
      </c>
      <c r="D43" s="13" t="s">
        <v>18</v>
      </c>
      <c r="E43" s="56">
        <f>11945.05+82668.24+16810.16+13651.6+4953.86+331.81+1216.14+13640.28+2773.67+2252.52</f>
        <v>150243.33000000002</v>
      </c>
      <c r="F43" s="56">
        <v>150243.32999999999</v>
      </c>
      <c r="G43" s="56">
        <v>150243.32999999999</v>
      </c>
    </row>
    <row r="44" spans="1:8" x14ac:dyDescent="0.25">
      <c r="A44" s="12"/>
      <c r="B44" s="12"/>
      <c r="C44" s="13">
        <v>31</v>
      </c>
      <c r="D44" s="13" t="s">
        <v>96</v>
      </c>
      <c r="E44" s="56">
        <v>331.81</v>
      </c>
      <c r="F44" s="56">
        <v>331.81</v>
      </c>
      <c r="G44" s="56">
        <v>331.81</v>
      </c>
    </row>
    <row r="45" spans="1:8" x14ac:dyDescent="0.25">
      <c r="A45" s="12"/>
      <c r="B45" s="12"/>
      <c r="C45" s="13">
        <v>9231</v>
      </c>
      <c r="D45" s="13" t="s">
        <v>101</v>
      </c>
      <c r="E45" s="56">
        <v>252.17</v>
      </c>
      <c r="F45" s="56">
        <v>0</v>
      </c>
      <c r="G45" s="56">
        <v>0</v>
      </c>
    </row>
    <row r="46" spans="1:8" x14ac:dyDescent="0.25">
      <c r="A46" s="12"/>
      <c r="B46" s="12"/>
      <c r="C46" s="13">
        <v>41</v>
      </c>
      <c r="D46" s="13" t="s">
        <v>58</v>
      </c>
      <c r="E46" s="56">
        <f>6333.55</f>
        <v>6333.55</v>
      </c>
      <c r="F46" s="56">
        <v>0</v>
      </c>
      <c r="G46" s="56">
        <v>0</v>
      </c>
    </row>
    <row r="47" spans="1:8" x14ac:dyDescent="0.25">
      <c r="A47" s="12"/>
      <c r="B47" s="12"/>
      <c r="C47" s="13">
        <v>92530</v>
      </c>
      <c r="D47" s="13" t="s">
        <v>105</v>
      </c>
      <c r="E47" s="56">
        <v>11319.74</v>
      </c>
      <c r="F47" s="56">
        <v>0</v>
      </c>
      <c r="G47" s="56">
        <v>0</v>
      </c>
    </row>
    <row r="48" spans="1:8" x14ac:dyDescent="0.25">
      <c r="A48" s="12"/>
      <c r="B48" s="12"/>
      <c r="C48" s="13">
        <v>5402</v>
      </c>
      <c r="D48" s="13" t="s">
        <v>64</v>
      </c>
      <c r="E48" s="56">
        <f>55972.05</f>
        <v>55972.05</v>
      </c>
      <c r="F48" s="56">
        <v>55972.05</v>
      </c>
      <c r="G48" s="56">
        <v>55972.05</v>
      </c>
    </row>
    <row r="49" spans="1:7" x14ac:dyDescent="0.25">
      <c r="A49" s="12"/>
      <c r="B49" s="12"/>
      <c r="C49" s="13">
        <v>57</v>
      </c>
      <c r="D49" s="13" t="s">
        <v>59</v>
      </c>
      <c r="E49" s="56">
        <f>2297853.33+688.04+11985.37</f>
        <v>2310526.7400000002</v>
      </c>
      <c r="F49" s="56">
        <v>2310526.7400000002</v>
      </c>
      <c r="G49" s="56">
        <v>2310526.7400000002</v>
      </c>
    </row>
    <row r="50" spans="1:7" x14ac:dyDescent="0.25">
      <c r="A50" s="12"/>
      <c r="B50" s="12"/>
      <c r="C50" s="13">
        <v>6103</v>
      </c>
      <c r="D50" s="13" t="s">
        <v>61</v>
      </c>
      <c r="E50" s="56">
        <f>530.89</f>
        <v>530.89</v>
      </c>
      <c r="F50" s="56">
        <v>530.89</v>
      </c>
      <c r="G50" s="56">
        <v>530.89</v>
      </c>
    </row>
    <row r="51" spans="1:7" x14ac:dyDescent="0.25">
      <c r="A51" s="40"/>
      <c r="B51" s="40">
        <v>32</v>
      </c>
      <c r="C51" s="41"/>
      <c r="D51" s="40" t="s">
        <v>31</v>
      </c>
      <c r="E51" s="60">
        <f>SUM(E52:E62)</f>
        <v>496286.36000000004</v>
      </c>
      <c r="F51" s="60">
        <f>SUM(F52:F62)</f>
        <v>500573.30000000005</v>
      </c>
      <c r="G51" s="60">
        <f>SUM(G52:G62)</f>
        <v>505218.6</v>
      </c>
    </row>
    <row r="52" spans="1:7" x14ac:dyDescent="0.25">
      <c r="A52" s="12"/>
      <c r="B52" s="12"/>
      <c r="C52" s="13">
        <v>11</v>
      </c>
      <c r="D52" s="13" t="s">
        <v>18</v>
      </c>
      <c r="E52" s="56">
        <f>1327.23+262.79+199.08+848.31+74430.95+75652+796.35+3981.68+398.17+9810.87+2189.93</f>
        <v>169897.36</v>
      </c>
      <c r="F52" s="56">
        <f>169897.36+6636.14</f>
        <v>176533.5</v>
      </c>
      <c r="G52" s="56">
        <f>176533.5+4645.3</f>
        <v>181178.8</v>
      </c>
    </row>
    <row r="53" spans="1:7" x14ac:dyDescent="0.25">
      <c r="A53" s="12"/>
      <c r="B53" s="12"/>
      <c r="C53" s="13">
        <v>31</v>
      </c>
      <c r="D53" s="13" t="s">
        <v>60</v>
      </c>
      <c r="E53" s="56">
        <f>1154.67+66.36</f>
        <v>1221.03</v>
      </c>
      <c r="F53" s="56">
        <v>1221.03</v>
      </c>
      <c r="G53" s="56">
        <v>1221.03</v>
      </c>
    </row>
    <row r="54" spans="1:7" x14ac:dyDescent="0.25">
      <c r="A54" s="12"/>
      <c r="B54" s="12"/>
      <c r="C54" s="13">
        <v>9231</v>
      </c>
      <c r="D54" s="13" t="s">
        <v>101</v>
      </c>
      <c r="E54" s="56">
        <f>530.89+159.27</f>
        <v>690.16</v>
      </c>
      <c r="F54" s="56">
        <v>0</v>
      </c>
      <c r="G54" s="56">
        <v>0</v>
      </c>
    </row>
    <row r="55" spans="1:7" x14ac:dyDescent="0.25">
      <c r="A55" s="12"/>
      <c r="B55" s="12"/>
      <c r="C55" s="13">
        <v>41</v>
      </c>
      <c r="D55" s="13" t="s">
        <v>58</v>
      </c>
      <c r="E55" s="56">
        <f>215592.26+530.89+1327.23</f>
        <v>217450.38000000003</v>
      </c>
      <c r="F55" s="56">
        <v>217450.38</v>
      </c>
      <c r="G55" s="56">
        <v>217450.38</v>
      </c>
    </row>
    <row r="56" spans="1:7" x14ac:dyDescent="0.25">
      <c r="A56" s="12"/>
      <c r="B56" s="12"/>
      <c r="C56" s="13">
        <v>9241</v>
      </c>
      <c r="D56" s="61" t="s">
        <v>103</v>
      </c>
      <c r="E56" s="56">
        <v>331.81</v>
      </c>
      <c r="F56" s="56">
        <v>0</v>
      </c>
      <c r="G56" s="56">
        <v>0</v>
      </c>
    </row>
    <row r="57" spans="1:7" x14ac:dyDescent="0.25">
      <c r="A57" s="12"/>
      <c r="B57" s="12"/>
      <c r="C57" s="13">
        <v>92530</v>
      </c>
      <c r="D57" s="13" t="s">
        <v>105</v>
      </c>
      <c r="E57" s="56">
        <v>955.6</v>
      </c>
      <c r="F57" s="56">
        <v>0</v>
      </c>
      <c r="G57" s="56">
        <v>0</v>
      </c>
    </row>
    <row r="58" spans="1:7" x14ac:dyDescent="0.25">
      <c r="A58" s="12"/>
      <c r="B58" s="12"/>
      <c r="C58" s="13">
        <v>5402</v>
      </c>
      <c r="D58" s="13" t="s">
        <v>64</v>
      </c>
      <c r="E58" s="56">
        <f>10286.52+17439.1+6281.56</f>
        <v>34007.18</v>
      </c>
      <c r="F58" s="56">
        <v>34007.18</v>
      </c>
      <c r="G58" s="56">
        <v>34007.18</v>
      </c>
    </row>
    <row r="59" spans="1:7" x14ac:dyDescent="0.25">
      <c r="A59" s="12"/>
      <c r="B59" s="12"/>
      <c r="C59" s="13">
        <v>57</v>
      </c>
      <c r="D59" s="13" t="s">
        <v>59</v>
      </c>
      <c r="E59" s="56">
        <f>61286.49+398.17+464.53+790.36+1990.84+1604.05+3077.49+1258.21</f>
        <v>70870.14</v>
      </c>
      <c r="F59" s="56">
        <v>70870.14</v>
      </c>
      <c r="G59" s="56">
        <v>70870.14</v>
      </c>
    </row>
    <row r="60" spans="1:7" x14ac:dyDescent="0.25">
      <c r="A60" s="12"/>
      <c r="B60" s="12"/>
      <c r="C60" s="13">
        <v>9257</v>
      </c>
      <c r="D60" s="13" t="s">
        <v>104</v>
      </c>
      <c r="E60" s="56">
        <v>106.18</v>
      </c>
      <c r="F60" s="56">
        <v>0</v>
      </c>
      <c r="G60" s="56">
        <v>0</v>
      </c>
    </row>
    <row r="61" spans="1:7" x14ac:dyDescent="0.25">
      <c r="A61" s="12"/>
      <c r="B61" s="12"/>
      <c r="C61" s="13">
        <v>6103</v>
      </c>
      <c r="D61" s="13" t="s">
        <v>61</v>
      </c>
      <c r="E61" s="56">
        <f>464.53+26.54</f>
        <v>491.07</v>
      </c>
      <c r="F61" s="56">
        <v>491.07</v>
      </c>
      <c r="G61" s="56">
        <v>491.07</v>
      </c>
    </row>
    <row r="62" spans="1:7" x14ac:dyDescent="0.25">
      <c r="A62" s="12"/>
      <c r="B62" s="12"/>
      <c r="C62" s="13">
        <v>926103</v>
      </c>
      <c r="D62" s="13" t="s">
        <v>106</v>
      </c>
      <c r="E62" s="56">
        <v>265.45</v>
      </c>
      <c r="F62" s="56">
        <v>0</v>
      </c>
      <c r="G62" s="56">
        <v>0</v>
      </c>
    </row>
    <row r="63" spans="1:7" x14ac:dyDescent="0.25">
      <c r="A63" s="40"/>
      <c r="B63" s="40">
        <v>34</v>
      </c>
      <c r="C63" s="41"/>
      <c r="D63" s="40" t="s">
        <v>51</v>
      </c>
      <c r="E63" s="60">
        <f t="shared" ref="E63:G63" si="4">SUM(E64:E67)</f>
        <v>995.41</v>
      </c>
      <c r="F63" s="60">
        <f t="shared" si="4"/>
        <v>929.05</v>
      </c>
      <c r="G63" s="60">
        <f t="shared" si="4"/>
        <v>929.05</v>
      </c>
    </row>
    <row r="64" spans="1:7" x14ac:dyDescent="0.25">
      <c r="A64" s="44"/>
      <c r="B64" s="44"/>
      <c r="C64" s="13">
        <v>11</v>
      </c>
      <c r="D64" s="13" t="s">
        <v>18</v>
      </c>
      <c r="E64" s="62">
        <v>703.43</v>
      </c>
      <c r="F64" s="62">
        <v>703.43</v>
      </c>
      <c r="G64" s="62">
        <v>703.43</v>
      </c>
    </row>
    <row r="65" spans="1:7" x14ac:dyDescent="0.25">
      <c r="A65" s="44"/>
      <c r="B65" s="44"/>
      <c r="C65" s="13">
        <v>31</v>
      </c>
      <c r="D65" s="13" t="s">
        <v>60</v>
      </c>
      <c r="E65" s="62">
        <f>66.36+92.9</f>
        <v>159.26</v>
      </c>
      <c r="F65" s="62">
        <v>159.26</v>
      </c>
      <c r="G65" s="62">
        <v>159.26</v>
      </c>
    </row>
    <row r="66" spans="1:7" x14ac:dyDescent="0.25">
      <c r="A66" s="44"/>
      <c r="B66" s="44"/>
      <c r="C66" s="13">
        <v>9231</v>
      </c>
      <c r="D66" s="13" t="s">
        <v>101</v>
      </c>
      <c r="E66" s="62">
        <v>66.36</v>
      </c>
      <c r="F66" s="62">
        <v>0</v>
      </c>
      <c r="G66" s="62">
        <v>0</v>
      </c>
    </row>
    <row r="67" spans="1:7" x14ac:dyDescent="0.25">
      <c r="A67" s="12"/>
      <c r="B67" s="12"/>
      <c r="C67" s="13">
        <v>41</v>
      </c>
      <c r="D67" s="13" t="s">
        <v>58</v>
      </c>
      <c r="E67" s="56">
        <v>66.36</v>
      </c>
      <c r="F67" s="56">
        <v>66.36</v>
      </c>
      <c r="G67" s="56">
        <v>66.36</v>
      </c>
    </row>
    <row r="68" spans="1:7" ht="38.25" x14ac:dyDescent="0.25">
      <c r="A68" s="40"/>
      <c r="B68" s="40">
        <v>37</v>
      </c>
      <c r="C68" s="41"/>
      <c r="D68" s="42" t="s">
        <v>52</v>
      </c>
      <c r="E68" s="60">
        <f t="shared" ref="E68:G68" si="5">SUM(E69:E73)</f>
        <v>128276.6</v>
      </c>
      <c r="F68" s="60">
        <f t="shared" si="5"/>
        <v>128117.33</v>
      </c>
      <c r="G68" s="60">
        <f t="shared" si="5"/>
        <v>128117.33</v>
      </c>
    </row>
    <row r="69" spans="1:7" x14ac:dyDescent="0.25">
      <c r="A69" s="12"/>
      <c r="B69" s="12"/>
      <c r="C69" s="13">
        <v>11</v>
      </c>
      <c r="D69" s="13" t="s">
        <v>18</v>
      </c>
      <c r="E69" s="56">
        <v>53089.120000000003</v>
      </c>
      <c r="F69" s="56">
        <v>53089.120000000003</v>
      </c>
      <c r="G69" s="56">
        <v>53089.120000000003</v>
      </c>
    </row>
    <row r="70" spans="1:7" x14ac:dyDescent="0.25">
      <c r="A70" s="12"/>
      <c r="B70" s="12"/>
      <c r="C70" s="13">
        <v>31</v>
      </c>
      <c r="D70" s="13" t="s">
        <v>60</v>
      </c>
      <c r="E70" s="56">
        <v>39.82</v>
      </c>
      <c r="F70" s="56">
        <v>39.82</v>
      </c>
      <c r="G70" s="56">
        <v>39.82</v>
      </c>
    </row>
    <row r="71" spans="1:7" x14ac:dyDescent="0.25">
      <c r="A71" s="12"/>
      <c r="B71" s="12"/>
      <c r="C71" s="13">
        <v>41</v>
      </c>
      <c r="D71" s="13" t="s">
        <v>58</v>
      </c>
      <c r="E71" s="56">
        <f>796.34</f>
        <v>796.34</v>
      </c>
      <c r="F71" s="56">
        <v>796.34</v>
      </c>
      <c r="G71" s="56">
        <v>796.34</v>
      </c>
    </row>
    <row r="72" spans="1:7" x14ac:dyDescent="0.25">
      <c r="A72" s="12"/>
      <c r="B72" s="12"/>
      <c r="C72" s="13">
        <v>57</v>
      </c>
      <c r="D72" s="13" t="s">
        <v>59</v>
      </c>
      <c r="E72" s="56">
        <f>1061.78+73130.27</f>
        <v>74192.05</v>
      </c>
      <c r="F72" s="56">
        <v>74192.05</v>
      </c>
      <c r="G72" s="56">
        <v>74192.05</v>
      </c>
    </row>
    <row r="73" spans="1:7" x14ac:dyDescent="0.25">
      <c r="A73" s="12"/>
      <c r="B73" s="25"/>
      <c r="C73" s="13">
        <v>9257</v>
      </c>
      <c r="D73" s="13" t="s">
        <v>104</v>
      </c>
      <c r="E73" s="56">
        <v>159.27000000000001</v>
      </c>
      <c r="F73" s="56">
        <v>0</v>
      </c>
      <c r="G73" s="56">
        <v>0</v>
      </c>
    </row>
    <row r="74" spans="1:7" ht="25.5" x14ac:dyDescent="0.25">
      <c r="A74" s="47">
        <v>4</v>
      </c>
      <c r="B74" s="48"/>
      <c r="C74" s="48"/>
      <c r="D74" s="49" t="s">
        <v>23</v>
      </c>
      <c r="E74" s="63">
        <f>E75+E82</f>
        <v>79487.710000000006</v>
      </c>
      <c r="F74" s="63">
        <f>F75+F82</f>
        <v>77576.5</v>
      </c>
      <c r="G74" s="63">
        <f>G75+G82</f>
        <v>77576.5</v>
      </c>
    </row>
    <row r="75" spans="1:7" ht="38.25" x14ac:dyDescent="0.25">
      <c r="A75" s="39"/>
      <c r="B75" s="39">
        <v>42</v>
      </c>
      <c r="C75" s="39"/>
      <c r="D75" s="43" t="s">
        <v>43</v>
      </c>
      <c r="E75" s="60">
        <f>SUM(E76:E81)</f>
        <v>30380.270000000004</v>
      </c>
      <c r="F75" s="60">
        <f>SUM(F76:F81)</f>
        <v>28469.059999999998</v>
      </c>
      <c r="G75" s="60">
        <f>SUM(G76:G81)</f>
        <v>28469.059999999998</v>
      </c>
    </row>
    <row r="76" spans="1:7" x14ac:dyDescent="0.25">
      <c r="A76" s="14"/>
      <c r="B76" s="14"/>
      <c r="C76" s="13">
        <v>11</v>
      </c>
      <c r="D76" s="13" t="s">
        <v>18</v>
      </c>
      <c r="E76" s="56">
        <v>9290.6</v>
      </c>
      <c r="F76" s="56">
        <v>9290.6</v>
      </c>
      <c r="G76" s="57">
        <v>9290.6</v>
      </c>
    </row>
    <row r="77" spans="1:7" x14ac:dyDescent="0.25">
      <c r="A77" s="14"/>
      <c r="B77" s="14"/>
      <c r="C77" s="13">
        <v>31</v>
      </c>
      <c r="D77" s="13" t="s">
        <v>60</v>
      </c>
      <c r="E77" s="56">
        <v>1924.49</v>
      </c>
      <c r="F77" s="56">
        <v>1924.49</v>
      </c>
      <c r="G77" s="57">
        <v>1924.49</v>
      </c>
    </row>
    <row r="78" spans="1:7" x14ac:dyDescent="0.25">
      <c r="A78" s="14"/>
      <c r="B78" s="14"/>
      <c r="C78" s="13">
        <v>9231</v>
      </c>
      <c r="D78" s="13" t="s">
        <v>101</v>
      </c>
      <c r="E78" s="56">
        <v>1247.5999999999999</v>
      </c>
      <c r="F78" s="56">
        <v>0</v>
      </c>
      <c r="G78" s="57">
        <v>0</v>
      </c>
    </row>
    <row r="79" spans="1:7" x14ac:dyDescent="0.25">
      <c r="A79" s="14"/>
      <c r="B79" s="14"/>
      <c r="C79" s="13">
        <v>41</v>
      </c>
      <c r="D79" s="13" t="s">
        <v>58</v>
      </c>
      <c r="E79" s="56">
        <f>2654.46</f>
        <v>2654.46</v>
      </c>
      <c r="F79" s="56">
        <v>2654.46</v>
      </c>
      <c r="G79" s="57">
        <v>2654.46</v>
      </c>
    </row>
    <row r="80" spans="1:7" x14ac:dyDescent="0.25">
      <c r="A80" s="14"/>
      <c r="B80" s="14"/>
      <c r="C80" s="13">
        <v>9241</v>
      </c>
      <c r="D80" s="61" t="s">
        <v>103</v>
      </c>
      <c r="E80" s="56">
        <f>663.61</f>
        <v>663.61</v>
      </c>
      <c r="F80" s="56">
        <v>0</v>
      </c>
      <c r="G80" s="57">
        <v>0</v>
      </c>
    </row>
    <row r="81" spans="1:7" x14ac:dyDescent="0.25">
      <c r="A81" s="14"/>
      <c r="B81" s="14"/>
      <c r="C81" s="13">
        <v>57</v>
      </c>
      <c r="D81" s="13" t="s">
        <v>59</v>
      </c>
      <c r="E81" s="56">
        <f>1327.23+13272.28</f>
        <v>14599.51</v>
      </c>
      <c r="F81" s="56">
        <v>14599.51</v>
      </c>
      <c r="G81" s="57">
        <v>14599.51</v>
      </c>
    </row>
    <row r="82" spans="1:7" ht="25.5" x14ac:dyDescent="0.25">
      <c r="A82" s="39"/>
      <c r="B82" s="39">
        <v>45</v>
      </c>
      <c r="C82" s="39"/>
      <c r="D82" s="43" t="s">
        <v>53</v>
      </c>
      <c r="E82" s="60">
        <f t="shared" ref="E82:G82" si="6">SUM(E83:E84)</f>
        <v>49107.44</v>
      </c>
      <c r="F82" s="60">
        <f t="shared" si="6"/>
        <v>49107.44</v>
      </c>
      <c r="G82" s="60">
        <f t="shared" si="6"/>
        <v>49107.44</v>
      </c>
    </row>
    <row r="83" spans="1:7" x14ac:dyDescent="0.25">
      <c r="A83" s="14"/>
      <c r="B83" s="14"/>
      <c r="C83" s="13">
        <v>11</v>
      </c>
      <c r="D83" s="13" t="s">
        <v>18</v>
      </c>
      <c r="E83" s="56">
        <v>49107.44</v>
      </c>
      <c r="F83" s="56">
        <v>49107.44</v>
      </c>
      <c r="G83" s="57">
        <v>49107.44</v>
      </c>
    </row>
    <row r="84" spans="1:7" x14ac:dyDescent="0.25">
      <c r="A84" s="14"/>
      <c r="B84" s="14"/>
      <c r="C84" s="13"/>
      <c r="D84" s="13"/>
      <c r="E84" s="56"/>
      <c r="F84" s="56"/>
      <c r="G84" s="57"/>
    </row>
  </sheetData>
  <mergeCells count="6">
    <mergeCell ref="A7:G7"/>
    <mergeCell ref="A38:G38"/>
    <mergeCell ref="A1:G1"/>
    <mergeCell ref="A3:G3"/>
    <mergeCell ref="A5:G5"/>
    <mergeCell ref="A26:G26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zoomScale="170" zoomScaleNormal="170" workbookViewId="0">
      <selection activeCell="B18" sqref="B18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107" t="s">
        <v>47</v>
      </c>
      <c r="B1" s="107"/>
      <c r="C1" s="107"/>
      <c r="D1" s="107"/>
    </row>
    <row r="2" spans="1:4" ht="18" customHeight="1" x14ac:dyDescent="0.3">
      <c r="A2" s="5"/>
      <c r="B2" s="5"/>
      <c r="C2" s="5"/>
      <c r="D2" s="5"/>
    </row>
    <row r="3" spans="1:4" ht="15.75" x14ac:dyDescent="0.25">
      <c r="A3" s="107" t="s">
        <v>28</v>
      </c>
      <c r="B3" s="107"/>
      <c r="C3" s="108"/>
      <c r="D3" s="108"/>
    </row>
    <row r="4" spans="1:4" ht="17.45" x14ac:dyDescent="0.3">
      <c r="A4" s="5"/>
      <c r="B4" s="5"/>
      <c r="C4" s="6"/>
      <c r="D4" s="6"/>
    </row>
    <row r="5" spans="1:4" ht="18" customHeight="1" x14ac:dyDescent="0.25">
      <c r="A5" s="107" t="s">
        <v>13</v>
      </c>
      <c r="B5" s="109"/>
      <c r="C5" s="109"/>
      <c r="D5" s="109"/>
    </row>
    <row r="6" spans="1:4" ht="17.45" x14ac:dyDescent="0.3">
      <c r="A6" s="5"/>
      <c r="B6" s="5"/>
      <c r="C6" s="6"/>
      <c r="D6" s="6"/>
    </row>
    <row r="7" spans="1:4" ht="15.6" x14ac:dyDescent="0.3">
      <c r="A7" s="107" t="s">
        <v>24</v>
      </c>
      <c r="B7" s="128"/>
      <c r="C7" s="128"/>
      <c r="D7" s="128"/>
    </row>
    <row r="8" spans="1:4" ht="17.45" x14ac:dyDescent="0.3">
      <c r="A8" s="5"/>
      <c r="B8" s="5"/>
      <c r="C8" s="6"/>
      <c r="D8" s="50" t="s">
        <v>62</v>
      </c>
    </row>
    <row r="9" spans="1:4" ht="25.5" x14ac:dyDescent="0.25">
      <c r="A9" s="20" t="s">
        <v>25</v>
      </c>
      <c r="B9" s="20" t="s">
        <v>38</v>
      </c>
      <c r="C9" s="20" t="s">
        <v>39</v>
      </c>
      <c r="D9" s="20" t="s">
        <v>40</v>
      </c>
    </row>
    <row r="10" spans="1:4" ht="15.75" customHeight="1" x14ac:dyDescent="0.25">
      <c r="A10" s="11" t="s">
        <v>26</v>
      </c>
      <c r="B10" s="149">
        <f>B11</f>
        <v>3240556.36</v>
      </c>
      <c r="C10" s="149">
        <f t="shared" ref="C10:D10" si="0">C11</f>
        <v>3224801</v>
      </c>
      <c r="D10" s="149">
        <f t="shared" si="0"/>
        <v>3229446.3</v>
      </c>
    </row>
    <row r="11" spans="1:4" ht="15.75" customHeight="1" x14ac:dyDescent="0.25">
      <c r="A11" s="11" t="s">
        <v>55</v>
      </c>
      <c r="B11" s="147">
        <f>B12+B13</f>
        <v>3240556.36</v>
      </c>
      <c r="C11" s="147">
        <f>C12+C13</f>
        <v>3224801</v>
      </c>
      <c r="D11" s="147">
        <f>D12+D13</f>
        <v>3229446.3</v>
      </c>
    </row>
    <row r="12" spans="1:4" x14ac:dyDescent="0.25">
      <c r="A12" s="15" t="s">
        <v>56</v>
      </c>
      <c r="B12" s="147">
        <v>3004767.44</v>
      </c>
      <c r="C12" s="147">
        <v>2989012.08</v>
      </c>
      <c r="D12" s="147">
        <v>2993657.38</v>
      </c>
    </row>
    <row r="13" spans="1:4" x14ac:dyDescent="0.25">
      <c r="A13" s="11" t="s">
        <v>57</v>
      </c>
      <c r="B13" s="147">
        <v>235788.92</v>
      </c>
      <c r="C13" s="147">
        <v>235788.92</v>
      </c>
      <c r="D13" s="148">
        <v>235788.92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zoomScale="120" zoomScaleNormal="120" workbookViewId="0">
      <selection activeCell="I162" sqref="I16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5.7109375" customWidth="1"/>
    <col min="4" max="4" width="37.28515625" customWidth="1"/>
    <col min="5" max="7" width="25.28515625" customWidth="1"/>
  </cols>
  <sheetData>
    <row r="1" spans="1:8" ht="42" customHeight="1" x14ac:dyDescent="0.25">
      <c r="A1" s="107" t="s">
        <v>47</v>
      </c>
      <c r="B1" s="107"/>
      <c r="C1" s="107"/>
      <c r="D1" s="107"/>
      <c r="E1" s="107"/>
      <c r="F1" s="107"/>
      <c r="G1" s="107"/>
    </row>
    <row r="2" spans="1:8" ht="17.45" x14ac:dyDescent="0.3">
      <c r="A2" s="5"/>
      <c r="B2" s="5"/>
      <c r="C2" s="5"/>
      <c r="D2" s="5"/>
      <c r="E2" s="5"/>
      <c r="F2" s="6"/>
      <c r="G2" s="6"/>
    </row>
    <row r="3" spans="1:8" ht="18" customHeight="1" x14ac:dyDescent="0.3">
      <c r="A3" s="107" t="s">
        <v>27</v>
      </c>
      <c r="B3" s="109"/>
      <c r="C3" s="109"/>
      <c r="D3" s="109"/>
      <c r="E3" s="109"/>
      <c r="F3" s="109"/>
      <c r="G3" s="109"/>
    </row>
    <row r="4" spans="1:8" ht="17.45" x14ac:dyDescent="0.3">
      <c r="A4" s="5"/>
      <c r="B4" s="5"/>
      <c r="C4" s="5"/>
      <c r="D4" s="5"/>
      <c r="E4" s="64">
        <f>E6+E94</f>
        <v>3240556.3600000008</v>
      </c>
      <c r="F4" s="64">
        <f t="shared" ref="F4:G4" si="0">F6+F94</f>
        <v>3224801.0000000005</v>
      </c>
      <c r="G4" s="64">
        <f t="shared" si="0"/>
        <v>3229446.3000000007</v>
      </c>
      <c r="H4" s="50" t="s">
        <v>62</v>
      </c>
    </row>
    <row r="5" spans="1:8" ht="25.5" x14ac:dyDescent="0.25">
      <c r="A5" s="144" t="s">
        <v>29</v>
      </c>
      <c r="B5" s="145"/>
      <c r="C5" s="146"/>
      <c r="D5" s="19" t="s">
        <v>30</v>
      </c>
      <c r="E5" s="20" t="s">
        <v>38</v>
      </c>
      <c r="F5" s="20" t="s">
        <v>39</v>
      </c>
      <c r="G5" s="20" t="s">
        <v>40</v>
      </c>
    </row>
    <row r="6" spans="1:8" ht="37.15" customHeight="1" x14ac:dyDescent="0.25">
      <c r="A6" s="141" t="s">
        <v>135</v>
      </c>
      <c r="B6" s="142"/>
      <c r="C6" s="143"/>
      <c r="D6" s="100" t="s">
        <v>136</v>
      </c>
      <c r="E6" s="77">
        <f>E7+E11+E15+E19+E23+E49+E74+E81</f>
        <v>2924492.2200000007</v>
      </c>
      <c r="F6" s="77">
        <f t="shared" ref="F6:G6" si="1">F7+F11+F15+F19+F23+F49+F74+F81</f>
        <v>2908736.8600000003</v>
      </c>
      <c r="G6" s="77">
        <f t="shared" si="1"/>
        <v>2913382.1600000006</v>
      </c>
    </row>
    <row r="7" spans="1:8" ht="24.95" customHeight="1" x14ac:dyDescent="0.25">
      <c r="A7" s="129" t="s">
        <v>65</v>
      </c>
      <c r="B7" s="130"/>
      <c r="C7" s="131"/>
      <c r="D7" s="66" t="s">
        <v>66</v>
      </c>
      <c r="E7" s="75">
        <f>E9</f>
        <v>165070.02000000002</v>
      </c>
      <c r="F7" s="75">
        <f t="shared" ref="F7:G7" si="2">F9</f>
        <v>171706.16</v>
      </c>
      <c r="G7" s="75">
        <f t="shared" si="2"/>
        <v>176351.46</v>
      </c>
    </row>
    <row r="8" spans="1:8" s="82" customFormat="1" ht="24.95" customHeight="1" x14ac:dyDescent="0.2">
      <c r="A8" s="138" t="s">
        <v>94</v>
      </c>
      <c r="B8" s="139"/>
      <c r="C8" s="140"/>
      <c r="D8" s="80" t="s">
        <v>18</v>
      </c>
      <c r="E8" s="81">
        <f>E9</f>
        <v>165070.02000000002</v>
      </c>
      <c r="F8" s="81">
        <f t="shared" ref="F8:G9" si="3">F9</f>
        <v>171706.16</v>
      </c>
      <c r="G8" s="81">
        <f t="shared" si="3"/>
        <v>176351.46</v>
      </c>
    </row>
    <row r="9" spans="1:8" ht="24.95" customHeight="1" x14ac:dyDescent="0.3">
      <c r="A9" s="132">
        <v>3</v>
      </c>
      <c r="B9" s="133"/>
      <c r="C9" s="134"/>
      <c r="D9" s="26" t="s">
        <v>21</v>
      </c>
      <c r="E9" s="58">
        <f>E10</f>
        <v>165070.02000000002</v>
      </c>
      <c r="F9" s="58">
        <f t="shared" si="3"/>
        <v>171706.16</v>
      </c>
      <c r="G9" s="58">
        <f t="shared" si="3"/>
        <v>176351.46</v>
      </c>
    </row>
    <row r="10" spans="1:8" ht="24.95" customHeight="1" x14ac:dyDescent="0.3">
      <c r="A10" s="135">
        <v>32</v>
      </c>
      <c r="B10" s="136"/>
      <c r="C10" s="137"/>
      <c r="D10" s="26" t="s">
        <v>31</v>
      </c>
      <c r="E10" s="58">
        <f>74430.95+75652+796.35+3981.68+398.17+9810.87</f>
        <v>165070.02000000002</v>
      </c>
      <c r="F10" s="58">
        <f>165070.02+6636.14</f>
        <v>171706.16</v>
      </c>
      <c r="G10" s="59">
        <f>171706.16+4645.3</f>
        <v>176351.46</v>
      </c>
    </row>
    <row r="11" spans="1:8" ht="24.95" customHeight="1" x14ac:dyDescent="0.25">
      <c r="A11" s="129" t="s">
        <v>67</v>
      </c>
      <c r="B11" s="130"/>
      <c r="C11" s="131"/>
      <c r="D11" s="66" t="s">
        <v>68</v>
      </c>
      <c r="E11" s="75">
        <f>E13</f>
        <v>703.43</v>
      </c>
      <c r="F11" s="75">
        <f t="shared" ref="F11:G11" si="4">F13</f>
        <v>703.43</v>
      </c>
      <c r="G11" s="75">
        <f t="shared" si="4"/>
        <v>703.43</v>
      </c>
    </row>
    <row r="12" spans="1:8" s="85" customFormat="1" ht="24.95" customHeight="1" x14ac:dyDescent="0.25">
      <c r="A12" s="138" t="s">
        <v>94</v>
      </c>
      <c r="B12" s="139"/>
      <c r="C12" s="140"/>
      <c r="D12" s="80" t="s">
        <v>18</v>
      </c>
      <c r="E12" s="81">
        <f>E13</f>
        <v>703.43</v>
      </c>
      <c r="F12" s="81">
        <f t="shared" ref="F12:G13" si="5">F13</f>
        <v>703.43</v>
      </c>
      <c r="G12" s="81">
        <f t="shared" si="5"/>
        <v>703.43</v>
      </c>
    </row>
    <row r="13" spans="1:8" ht="24.95" customHeight="1" x14ac:dyDescent="0.3">
      <c r="A13" s="132">
        <v>3</v>
      </c>
      <c r="B13" s="133"/>
      <c r="C13" s="134"/>
      <c r="D13" s="36" t="s">
        <v>21</v>
      </c>
      <c r="E13" s="58">
        <f>E14</f>
        <v>703.43</v>
      </c>
      <c r="F13" s="58">
        <f t="shared" si="5"/>
        <v>703.43</v>
      </c>
      <c r="G13" s="58">
        <f t="shared" si="5"/>
        <v>703.43</v>
      </c>
    </row>
    <row r="14" spans="1:8" ht="24.95" customHeight="1" x14ac:dyDescent="0.25">
      <c r="A14" s="135">
        <v>34</v>
      </c>
      <c r="B14" s="136"/>
      <c r="C14" s="137"/>
      <c r="D14" s="36" t="s">
        <v>68</v>
      </c>
      <c r="E14" s="58">
        <v>703.43</v>
      </c>
      <c r="F14" s="58">
        <v>703.43</v>
      </c>
      <c r="G14" s="59">
        <v>703.43</v>
      </c>
    </row>
    <row r="15" spans="1:8" ht="24.95" customHeight="1" x14ac:dyDescent="0.25">
      <c r="A15" s="129" t="s">
        <v>69</v>
      </c>
      <c r="B15" s="130"/>
      <c r="C15" s="131"/>
      <c r="D15" s="66" t="s">
        <v>70</v>
      </c>
      <c r="E15" s="75">
        <f>E17</f>
        <v>9290.6</v>
      </c>
      <c r="F15" s="75">
        <f t="shared" ref="F15:G15" si="6">F17</f>
        <v>9290.6</v>
      </c>
      <c r="G15" s="75">
        <f t="shared" si="6"/>
        <v>9290.6</v>
      </c>
    </row>
    <row r="16" spans="1:8" s="85" customFormat="1" ht="24.95" customHeight="1" x14ac:dyDescent="0.25">
      <c r="A16" s="138" t="s">
        <v>94</v>
      </c>
      <c r="B16" s="139"/>
      <c r="C16" s="140"/>
      <c r="D16" s="80" t="s">
        <v>18</v>
      </c>
      <c r="E16" s="81">
        <f>E17</f>
        <v>9290.6</v>
      </c>
      <c r="F16" s="81">
        <f t="shared" ref="F16:G17" si="7">F17</f>
        <v>9290.6</v>
      </c>
      <c r="G16" s="81">
        <f t="shared" si="7"/>
        <v>9290.6</v>
      </c>
    </row>
    <row r="17" spans="1:7" ht="24.95" customHeight="1" x14ac:dyDescent="0.3">
      <c r="A17" s="132">
        <v>4</v>
      </c>
      <c r="B17" s="133"/>
      <c r="C17" s="134"/>
      <c r="D17" s="36" t="s">
        <v>23</v>
      </c>
      <c r="E17" s="58">
        <f>E18</f>
        <v>9290.6</v>
      </c>
      <c r="F17" s="58">
        <f t="shared" si="7"/>
        <v>9290.6</v>
      </c>
      <c r="G17" s="58">
        <f t="shared" si="7"/>
        <v>9290.6</v>
      </c>
    </row>
    <row r="18" spans="1:7" ht="24.95" customHeight="1" x14ac:dyDescent="0.3">
      <c r="A18" s="135">
        <v>42</v>
      </c>
      <c r="B18" s="136"/>
      <c r="C18" s="137"/>
      <c r="D18" s="36" t="s">
        <v>43</v>
      </c>
      <c r="E18" s="58">
        <v>9290.6</v>
      </c>
      <c r="F18" s="58">
        <v>9290.6</v>
      </c>
      <c r="G18" s="59">
        <v>9290.6</v>
      </c>
    </row>
    <row r="19" spans="1:7" ht="24.95" customHeight="1" x14ac:dyDescent="0.25">
      <c r="A19" s="129" t="s">
        <v>71</v>
      </c>
      <c r="B19" s="130"/>
      <c r="C19" s="131"/>
      <c r="D19" s="66" t="s">
        <v>72</v>
      </c>
      <c r="E19" s="75">
        <f>E21</f>
        <v>49107.44</v>
      </c>
      <c r="F19" s="75">
        <f t="shared" ref="F19:G19" si="8">F21</f>
        <v>49107.44</v>
      </c>
      <c r="G19" s="75">
        <f t="shared" si="8"/>
        <v>49107.44</v>
      </c>
    </row>
    <row r="20" spans="1:7" s="85" customFormat="1" ht="24.95" customHeight="1" x14ac:dyDescent="0.25">
      <c r="A20" s="138" t="s">
        <v>94</v>
      </c>
      <c r="B20" s="139"/>
      <c r="C20" s="140"/>
      <c r="D20" s="80" t="s">
        <v>18</v>
      </c>
      <c r="E20" s="81">
        <f>E21</f>
        <v>49107.44</v>
      </c>
      <c r="F20" s="81">
        <f t="shared" ref="F20:G21" si="9">F21</f>
        <v>49107.44</v>
      </c>
      <c r="G20" s="81">
        <f t="shared" si="9"/>
        <v>49107.44</v>
      </c>
    </row>
    <row r="21" spans="1:7" ht="24.95" customHeight="1" x14ac:dyDescent="0.3">
      <c r="A21" s="132">
        <v>4</v>
      </c>
      <c r="B21" s="133"/>
      <c r="C21" s="134"/>
      <c r="D21" s="36" t="s">
        <v>23</v>
      </c>
      <c r="E21" s="58">
        <f>E22</f>
        <v>49107.44</v>
      </c>
      <c r="F21" s="58">
        <f t="shared" si="9"/>
        <v>49107.44</v>
      </c>
      <c r="G21" s="58">
        <f t="shared" si="9"/>
        <v>49107.44</v>
      </c>
    </row>
    <row r="22" spans="1:7" ht="24.95" customHeight="1" x14ac:dyDescent="0.25">
      <c r="A22" s="135">
        <v>45</v>
      </c>
      <c r="B22" s="136"/>
      <c r="C22" s="137"/>
      <c r="D22" s="52" t="s">
        <v>53</v>
      </c>
      <c r="E22" s="58">
        <v>49107.44</v>
      </c>
      <c r="F22" s="58">
        <v>49107.44</v>
      </c>
      <c r="G22" s="59">
        <v>49107.44</v>
      </c>
    </row>
    <row r="23" spans="1:7" ht="32.450000000000003" customHeight="1" x14ac:dyDescent="0.25">
      <c r="A23" s="129" t="s">
        <v>73</v>
      </c>
      <c r="B23" s="130"/>
      <c r="C23" s="131"/>
      <c r="D23" s="66" t="s">
        <v>74</v>
      </c>
      <c r="E23" s="75">
        <f>E24+E27+E30+E33+E37+E46</f>
        <v>2379551.6200000006</v>
      </c>
      <c r="F23" s="75">
        <f t="shared" ref="F23:G23" si="10">F24+F27+F30+F33+F37+F46</f>
        <v>2360690.5600000005</v>
      </c>
      <c r="G23" s="75">
        <f t="shared" si="10"/>
        <v>2360690.5600000005</v>
      </c>
    </row>
    <row r="24" spans="1:7" s="85" customFormat="1" ht="24.95" customHeight="1" x14ac:dyDescent="0.25">
      <c r="A24" s="138" t="s">
        <v>95</v>
      </c>
      <c r="B24" s="139"/>
      <c r="C24" s="140"/>
      <c r="D24" s="80" t="s">
        <v>96</v>
      </c>
      <c r="E24" s="81">
        <f>E25</f>
        <v>331.81</v>
      </c>
      <c r="F24" s="81">
        <f t="shared" ref="F24:G25" si="11">F25</f>
        <v>331.81</v>
      </c>
      <c r="G24" s="81">
        <f t="shared" si="11"/>
        <v>331.81</v>
      </c>
    </row>
    <row r="25" spans="1:7" ht="24.95" customHeight="1" x14ac:dyDescent="0.25">
      <c r="A25" s="132">
        <v>3</v>
      </c>
      <c r="B25" s="133"/>
      <c r="C25" s="134"/>
      <c r="D25" s="68" t="s">
        <v>21</v>
      </c>
      <c r="E25" s="58">
        <f>E26</f>
        <v>331.81</v>
      </c>
      <c r="F25" s="58">
        <f t="shared" si="11"/>
        <v>331.81</v>
      </c>
      <c r="G25" s="58">
        <f t="shared" si="11"/>
        <v>331.81</v>
      </c>
    </row>
    <row r="26" spans="1:7" ht="24.95" customHeight="1" x14ac:dyDescent="0.25">
      <c r="A26" s="135">
        <v>31</v>
      </c>
      <c r="B26" s="136"/>
      <c r="C26" s="137"/>
      <c r="D26" s="68" t="s">
        <v>127</v>
      </c>
      <c r="E26" s="58">
        <v>331.81</v>
      </c>
      <c r="F26" s="58">
        <v>331.81</v>
      </c>
      <c r="G26" s="59">
        <v>331.81</v>
      </c>
    </row>
    <row r="27" spans="1:7" s="85" customFormat="1" ht="24.95" customHeight="1" x14ac:dyDescent="0.25">
      <c r="A27" s="138" t="s">
        <v>121</v>
      </c>
      <c r="B27" s="139"/>
      <c r="C27" s="140"/>
      <c r="D27" s="80" t="s">
        <v>101</v>
      </c>
      <c r="E27" s="81">
        <f>E28</f>
        <v>252.17</v>
      </c>
      <c r="F27" s="81">
        <f t="shared" ref="F27:G28" si="12">F28</f>
        <v>0</v>
      </c>
      <c r="G27" s="81">
        <f t="shared" si="12"/>
        <v>0</v>
      </c>
    </row>
    <row r="28" spans="1:7" ht="24.95" customHeight="1" x14ac:dyDescent="0.25">
      <c r="A28" s="132">
        <v>3</v>
      </c>
      <c r="B28" s="133"/>
      <c r="C28" s="134"/>
      <c r="D28" s="68" t="s">
        <v>21</v>
      </c>
      <c r="E28" s="58">
        <f>E29</f>
        <v>252.17</v>
      </c>
      <c r="F28" s="58">
        <f t="shared" si="12"/>
        <v>0</v>
      </c>
      <c r="G28" s="58">
        <f t="shared" si="12"/>
        <v>0</v>
      </c>
    </row>
    <row r="29" spans="1:7" ht="24.95" customHeight="1" x14ac:dyDescent="0.25">
      <c r="A29" s="135">
        <v>31</v>
      </c>
      <c r="B29" s="136"/>
      <c r="C29" s="137"/>
      <c r="D29" s="68" t="s">
        <v>126</v>
      </c>
      <c r="E29" s="58">
        <v>252.17</v>
      </c>
      <c r="F29" s="58">
        <v>0</v>
      </c>
      <c r="G29" s="59">
        <v>0</v>
      </c>
    </row>
    <row r="30" spans="1:7" s="85" customFormat="1" ht="24.95" customHeight="1" x14ac:dyDescent="0.25">
      <c r="A30" s="138" t="s">
        <v>97</v>
      </c>
      <c r="B30" s="139"/>
      <c r="C30" s="140"/>
      <c r="D30" s="80" t="s">
        <v>120</v>
      </c>
      <c r="E30" s="81">
        <f>E31</f>
        <v>6333.55</v>
      </c>
      <c r="F30" s="81">
        <f t="shared" ref="F30:G31" si="13">F31</f>
        <v>0</v>
      </c>
      <c r="G30" s="81">
        <f t="shared" si="13"/>
        <v>0</v>
      </c>
    </row>
    <row r="31" spans="1:7" ht="24.95" customHeight="1" x14ac:dyDescent="0.25">
      <c r="A31" s="132">
        <v>3</v>
      </c>
      <c r="B31" s="133"/>
      <c r="C31" s="134"/>
      <c r="D31" s="68" t="s">
        <v>21</v>
      </c>
      <c r="E31" s="58">
        <f>E32</f>
        <v>6333.55</v>
      </c>
      <c r="F31" s="58">
        <f t="shared" si="13"/>
        <v>0</v>
      </c>
      <c r="G31" s="58">
        <f t="shared" si="13"/>
        <v>0</v>
      </c>
    </row>
    <row r="32" spans="1:7" ht="24.95" customHeight="1" x14ac:dyDescent="0.25">
      <c r="A32" s="135">
        <v>31</v>
      </c>
      <c r="B32" s="136"/>
      <c r="C32" s="137"/>
      <c r="D32" s="68" t="s">
        <v>22</v>
      </c>
      <c r="E32" s="58">
        <v>6333.55</v>
      </c>
      <c r="F32" s="58">
        <v>0</v>
      </c>
      <c r="G32" s="59">
        <v>0</v>
      </c>
    </row>
    <row r="33" spans="1:7" s="85" customFormat="1" ht="24.95" customHeight="1" x14ac:dyDescent="0.25">
      <c r="A33" s="138" t="s">
        <v>108</v>
      </c>
      <c r="B33" s="139"/>
      <c r="C33" s="140"/>
      <c r="D33" s="80" t="s">
        <v>105</v>
      </c>
      <c r="E33" s="81">
        <f>E34</f>
        <v>12275.34</v>
      </c>
      <c r="F33" s="81">
        <f t="shared" ref="F33:G33" si="14">F34</f>
        <v>0</v>
      </c>
      <c r="G33" s="81">
        <f t="shared" si="14"/>
        <v>0</v>
      </c>
    </row>
    <row r="34" spans="1:7" ht="24.95" customHeight="1" x14ac:dyDescent="0.25">
      <c r="A34" s="132">
        <v>3</v>
      </c>
      <c r="B34" s="133"/>
      <c r="C34" s="134"/>
      <c r="D34" s="68" t="s">
        <v>21</v>
      </c>
      <c r="E34" s="58">
        <f>E35+E36</f>
        <v>12275.34</v>
      </c>
      <c r="F34" s="58">
        <f t="shared" ref="F34:G34" si="15">F35+F36</f>
        <v>0</v>
      </c>
      <c r="G34" s="58">
        <f t="shared" si="15"/>
        <v>0</v>
      </c>
    </row>
    <row r="35" spans="1:7" ht="24.95" customHeight="1" x14ac:dyDescent="0.25">
      <c r="A35" s="135">
        <v>31</v>
      </c>
      <c r="B35" s="136"/>
      <c r="C35" s="137"/>
      <c r="D35" s="68" t="s">
        <v>22</v>
      </c>
      <c r="E35" s="58">
        <v>11319.74</v>
      </c>
      <c r="F35" s="58">
        <v>0</v>
      </c>
      <c r="G35" s="59">
        <v>0</v>
      </c>
    </row>
    <row r="36" spans="1:7" ht="24.95" customHeight="1" x14ac:dyDescent="0.25">
      <c r="A36" s="135">
        <v>32</v>
      </c>
      <c r="B36" s="136"/>
      <c r="C36" s="137"/>
      <c r="D36" s="68" t="s">
        <v>114</v>
      </c>
      <c r="E36" s="58">
        <v>955.6</v>
      </c>
      <c r="F36" s="58">
        <v>0</v>
      </c>
      <c r="G36" s="59">
        <v>0</v>
      </c>
    </row>
    <row r="37" spans="1:7" s="85" customFormat="1" ht="24.95" customHeight="1" x14ac:dyDescent="0.25">
      <c r="A37" s="138" t="s">
        <v>93</v>
      </c>
      <c r="B37" s="139"/>
      <c r="C37" s="140"/>
      <c r="D37" s="80" t="s">
        <v>107</v>
      </c>
      <c r="E37" s="81">
        <f>E38</f>
        <v>2359827.8600000003</v>
      </c>
      <c r="F37" s="81">
        <f t="shared" ref="F37:G37" si="16">F38</f>
        <v>2359827.8600000003</v>
      </c>
      <c r="G37" s="81">
        <f t="shared" si="16"/>
        <v>2359827.8600000003</v>
      </c>
    </row>
    <row r="38" spans="1:7" ht="24.95" customHeight="1" x14ac:dyDescent="0.25">
      <c r="A38" s="132">
        <v>3</v>
      </c>
      <c r="B38" s="133"/>
      <c r="C38" s="134"/>
      <c r="D38" s="36" t="s">
        <v>21</v>
      </c>
      <c r="E38" s="58">
        <f>E39+E42</f>
        <v>2359827.8600000003</v>
      </c>
      <c r="F38" s="58">
        <f t="shared" ref="F38:G38" si="17">F39+F42</f>
        <v>2359827.8600000003</v>
      </c>
      <c r="G38" s="58">
        <f t="shared" si="17"/>
        <v>2359827.8600000003</v>
      </c>
    </row>
    <row r="39" spans="1:7" ht="24.95" customHeight="1" x14ac:dyDescent="0.25">
      <c r="A39" s="135">
        <v>31</v>
      </c>
      <c r="B39" s="136"/>
      <c r="C39" s="137"/>
      <c r="D39" s="36" t="s">
        <v>22</v>
      </c>
      <c r="E39" s="58">
        <f>E40+E41</f>
        <v>2298541.37</v>
      </c>
      <c r="F39" s="58">
        <f t="shared" ref="F39:G39" si="18">F40+F41</f>
        <v>2298541.37</v>
      </c>
      <c r="G39" s="58">
        <f t="shared" si="18"/>
        <v>2298541.37</v>
      </c>
    </row>
    <row r="40" spans="1:7" ht="24.95" customHeight="1" x14ac:dyDescent="0.25">
      <c r="A40" s="69"/>
      <c r="B40" s="70"/>
      <c r="C40" s="71"/>
      <c r="D40" s="78" t="s">
        <v>115</v>
      </c>
      <c r="E40" s="79">
        <v>2297853.33</v>
      </c>
      <c r="F40" s="79">
        <v>2297853.33</v>
      </c>
      <c r="G40" s="96">
        <v>2297853.33</v>
      </c>
    </row>
    <row r="41" spans="1:7" ht="24.95" customHeight="1" x14ac:dyDescent="0.25">
      <c r="A41" s="69"/>
      <c r="B41" s="70"/>
      <c r="C41" s="71"/>
      <c r="D41" s="78" t="s">
        <v>116</v>
      </c>
      <c r="E41" s="79">
        <v>688.04</v>
      </c>
      <c r="F41" s="79">
        <v>688.04</v>
      </c>
      <c r="G41" s="96">
        <v>688.04</v>
      </c>
    </row>
    <row r="42" spans="1:7" ht="24.95" customHeight="1" x14ac:dyDescent="0.25">
      <c r="A42" s="135">
        <v>32</v>
      </c>
      <c r="B42" s="136"/>
      <c r="C42" s="137"/>
      <c r="D42" s="36" t="s">
        <v>31</v>
      </c>
      <c r="E42" s="58">
        <f>E43+E44+E45</f>
        <v>61286.49</v>
      </c>
      <c r="F42" s="58">
        <f t="shared" ref="F42:G42" si="19">F43+F44+F45</f>
        <v>61286.49</v>
      </c>
      <c r="G42" s="58">
        <f t="shared" si="19"/>
        <v>61286.49</v>
      </c>
    </row>
    <row r="43" spans="1:7" ht="24.95" customHeight="1" x14ac:dyDescent="0.25">
      <c r="A43" s="69"/>
      <c r="B43" s="70"/>
      <c r="C43" s="71"/>
      <c r="D43" s="78" t="s">
        <v>117</v>
      </c>
      <c r="E43" s="79">
        <v>54079.44</v>
      </c>
      <c r="F43" s="79">
        <v>54079.44</v>
      </c>
      <c r="G43" s="96">
        <v>54079.44</v>
      </c>
    </row>
    <row r="44" spans="1:7" ht="24.95" customHeight="1" x14ac:dyDescent="0.25">
      <c r="A44" s="69"/>
      <c r="B44" s="70"/>
      <c r="C44" s="71"/>
      <c r="D44" s="78" t="s">
        <v>118</v>
      </c>
      <c r="E44" s="79">
        <v>5972.53</v>
      </c>
      <c r="F44" s="79">
        <v>5972.53</v>
      </c>
      <c r="G44" s="96">
        <v>5972.53</v>
      </c>
    </row>
    <row r="45" spans="1:7" ht="24.95" customHeight="1" x14ac:dyDescent="0.25">
      <c r="A45" s="69"/>
      <c r="B45" s="70"/>
      <c r="C45" s="71"/>
      <c r="D45" s="78" t="s">
        <v>119</v>
      </c>
      <c r="E45" s="79">
        <v>1234.52</v>
      </c>
      <c r="F45" s="79">
        <v>1234.52</v>
      </c>
      <c r="G45" s="96">
        <v>1234.52</v>
      </c>
    </row>
    <row r="46" spans="1:7" s="85" customFormat="1" ht="24.95" customHeight="1" x14ac:dyDescent="0.25">
      <c r="A46" s="138" t="s">
        <v>98</v>
      </c>
      <c r="B46" s="139"/>
      <c r="C46" s="140"/>
      <c r="D46" s="80" t="s">
        <v>61</v>
      </c>
      <c r="E46" s="81">
        <f>E47</f>
        <v>530.89</v>
      </c>
      <c r="F46" s="81">
        <f t="shared" ref="F46:G47" si="20">F47</f>
        <v>530.89</v>
      </c>
      <c r="G46" s="81">
        <f t="shared" si="20"/>
        <v>530.89</v>
      </c>
    </row>
    <row r="47" spans="1:7" ht="24.95" customHeight="1" x14ac:dyDescent="0.25">
      <c r="A47" s="132">
        <v>3</v>
      </c>
      <c r="B47" s="133"/>
      <c r="C47" s="134"/>
      <c r="D47" s="68" t="s">
        <v>21</v>
      </c>
      <c r="E47" s="58">
        <f>E48</f>
        <v>530.89</v>
      </c>
      <c r="F47" s="58">
        <f t="shared" si="20"/>
        <v>530.89</v>
      </c>
      <c r="G47" s="58">
        <f t="shared" si="20"/>
        <v>530.89</v>
      </c>
    </row>
    <row r="48" spans="1:7" ht="24.95" customHeight="1" x14ac:dyDescent="0.25">
      <c r="A48" s="135">
        <v>31</v>
      </c>
      <c r="B48" s="136"/>
      <c r="C48" s="137"/>
      <c r="D48" s="68" t="s">
        <v>128</v>
      </c>
      <c r="E48" s="58">
        <v>530.89</v>
      </c>
      <c r="F48" s="58">
        <v>530.89</v>
      </c>
      <c r="G48" s="59">
        <v>530.89</v>
      </c>
    </row>
    <row r="49" spans="1:7" ht="24.95" customHeight="1" x14ac:dyDescent="0.25">
      <c r="A49" s="129" t="s">
        <v>75</v>
      </c>
      <c r="B49" s="130"/>
      <c r="C49" s="131"/>
      <c r="D49" s="66" t="s">
        <v>76</v>
      </c>
      <c r="E49" s="75">
        <f>E50+E54+E56+E60+E62+E66+E70+E72</f>
        <v>299387.46000000002</v>
      </c>
      <c r="F49" s="75">
        <f t="shared" ref="F49:G49" si="21">F50+F54+F56+F60+F62+F66+F70+F72</f>
        <v>297834.59000000003</v>
      </c>
      <c r="G49" s="75">
        <f t="shared" si="21"/>
        <v>297834.59000000003</v>
      </c>
    </row>
    <row r="50" spans="1:7" s="86" customFormat="1" ht="24.95" customHeight="1" x14ac:dyDescent="0.2">
      <c r="A50" s="138" t="s">
        <v>95</v>
      </c>
      <c r="B50" s="139"/>
      <c r="C50" s="140"/>
      <c r="D50" s="80" t="s">
        <v>96</v>
      </c>
      <c r="E50" s="81">
        <f>E51</f>
        <v>1260.8499999999999</v>
      </c>
      <c r="F50" s="81">
        <f t="shared" ref="F50:G50" si="22">F51</f>
        <v>1260.8499999999999</v>
      </c>
      <c r="G50" s="81">
        <f t="shared" si="22"/>
        <v>1260.8499999999999</v>
      </c>
    </row>
    <row r="51" spans="1:7" ht="24.95" customHeight="1" x14ac:dyDescent="0.25">
      <c r="A51" s="132">
        <v>3</v>
      </c>
      <c r="B51" s="133"/>
      <c r="C51" s="134"/>
      <c r="D51" s="36" t="s">
        <v>21</v>
      </c>
      <c r="E51" s="58">
        <f>E52+E53</f>
        <v>1260.8499999999999</v>
      </c>
      <c r="F51" s="58">
        <f t="shared" ref="F51:G51" si="23">F52+F53</f>
        <v>1260.8499999999999</v>
      </c>
      <c r="G51" s="58">
        <f t="shared" si="23"/>
        <v>1260.8499999999999</v>
      </c>
    </row>
    <row r="52" spans="1:7" ht="24.95" customHeight="1" x14ac:dyDescent="0.25">
      <c r="A52" s="135">
        <v>32</v>
      </c>
      <c r="B52" s="136"/>
      <c r="C52" s="137"/>
      <c r="D52" s="68" t="s">
        <v>130</v>
      </c>
      <c r="E52" s="58">
        <f>1154.67+66.36</f>
        <v>1221.03</v>
      </c>
      <c r="F52" s="58">
        <v>1221.03</v>
      </c>
      <c r="G52" s="59">
        <v>1221.03</v>
      </c>
    </row>
    <row r="53" spans="1:7" ht="28.9" customHeight="1" x14ac:dyDescent="0.25">
      <c r="A53" s="135">
        <v>37</v>
      </c>
      <c r="B53" s="136"/>
      <c r="C53" s="137"/>
      <c r="D53" s="76" t="s">
        <v>131</v>
      </c>
      <c r="E53" s="58">
        <v>39.82</v>
      </c>
      <c r="F53" s="58">
        <v>39.82</v>
      </c>
      <c r="G53" s="59">
        <v>39.82</v>
      </c>
    </row>
    <row r="54" spans="1:7" s="86" customFormat="1" ht="24.95" customHeight="1" x14ac:dyDescent="0.2">
      <c r="A54" s="138" t="s">
        <v>121</v>
      </c>
      <c r="B54" s="139"/>
      <c r="C54" s="140"/>
      <c r="D54" s="80" t="s">
        <v>101</v>
      </c>
      <c r="E54" s="81">
        <f>E55</f>
        <v>690.16</v>
      </c>
      <c r="F54" s="81">
        <f t="shared" ref="F54:G54" si="24">F55</f>
        <v>0</v>
      </c>
      <c r="G54" s="81">
        <f t="shared" si="24"/>
        <v>0</v>
      </c>
    </row>
    <row r="55" spans="1:7" ht="24.95" customHeight="1" x14ac:dyDescent="0.25">
      <c r="A55" s="135">
        <v>32</v>
      </c>
      <c r="B55" s="136"/>
      <c r="C55" s="137"/>
      <c r="D55" s="68" t="s">
        <v>31</v>
      </c>
      <c r="E55" s="58">
        <v>690.16</v>
      </c>
      <c r="F55" s="58">
        <v>0</v>
      </c>
      <c r="G55" s="59">
        <v>0</v>
      </c>
    </row>
    <row r="56" spans="1:7" s="86" customFormat="1" ht="24.95" customHeight="1" x14ac:dyDescent="0.2">
      <c r="A56" s="138" t="s">
        <v>97</v>
      </c>
      <c r="B56" s="139"/>
      <c r="C56" s="140"/>
      <c r="D56" s="80" t="s">
        <v>132</v>
      </c>
      <c r="E56" s="81">
        <f>E57</f>
        <v>218246.72</v>
      </c>
      <c r="F56" s="81">
        <f t="shared" ref="F56:G56" si="25">F57</f>
        <v>218246.72</v>
      </c>
      <c r="G56" s="81">
        <f t="shared" si="25"/>
        <v>218246.72</v>
      </c>
    </row>
    <row r="57" spans="1:7" ht="24.95" customHeight="1" x14ac:dyDescent="0.25">
      <c r="A57" s="132">
        <v>3</v>
      </c>
      <c r="B57" s="133"/>
      <c r="C57" s="134"/>
      <c r="D57" s="36" t="s">
        <v>21</v>
      </c>
      <c r="E57" s="58">
        <f>E58+E59</f>
        <v>218246.72</v>
      </c>
      <c r="F57" s="58">
        <f t="shared" ref="F57:G57" si="26">F58+F59</f>
        <v>218246.72</v>
      </c>
      <c r="G57" s="58">
        <f t="shared" si="26"/>
        <v>218246.72</v>
      </c>
    </row>
    <row r="58" spans="1:7" ht="24.95" customHeight="1" x14ac:dyDescent="0.25">
      <c r="A58" s="135">
        <v>32</v>
      </c>
      <c r="B58" s="136"/>
      <c r="C58" s="137"/>
      <c r="D58" s="68" t="s">
        <v>31</v>
      </c>
      <c r="E58" s="58">
        <v>217450.38</v>
      </c>
      <c r="F58" s="58">
        <v>217450.38</v>
      </c>
      <c r="G58" s="59">
        <v>217450.38</v>
      </c>
    </row>
    <row r="59" spans="1:7" ht="24.95" customHeight="1" x14ac:dyDescent="0.25">
      <c r="A59" s="135">
        <v>37</v>
      </c>
      <c r="B59" s="136"/>
      <c r="C59" s="137"/>
      <c r="D59" s="76" t="s">
        <v>52</v>
      </c>
      <c r="E59" s="58">
        <v>796.34</v>
      </c>
      <c r="F59" s="58">
        <v>796.34</v>
      </c>
      <c r="G59" s="59">
        <v>796.34</v>
      </c>
    </row>
    <row r="60" spans="1:7" s="86" customFormat="1" ht="24.95" customHeight="1" x14ac:dyDescent="0.2">
      <c r="A60" s="138" t="s">
        <v>122</v>
      </c>
      <c r="B60" s="139"/>
      <c r="C60" s="140"/>
      <c r="D60" s="80" t="s">
        <v>103</v>
      </c>
      <c r="E60" s="81">
        <f>E61</f>
        <v>331.81</v>
      </c>
      <c r="F60" s="81">
        <f t="shared" ref="F60:G60" si="27">F61</f>
        <v>0</v>
      </c>
      <c r="G60" s="81">
        <f t="shared" si="27"/>
        <v>0</v>
      </c>
    </row>
    <row r="61" spans="1:7" ht="24.95" customHeight="1" x14ac:dyDescent="0.25">
      <c r="A61" s="135">
        <v>32</v>
      </c>
      <c r="B61" s="136"/>
      <c r="C61" s="137"/>
      <c r="D61" s="68" t="s">
        <v>31</v>
      </c>
      <c r="E61" s="58">
        <v>331.81</v>
      </c>
      <c r="F61" s="58">
        <v>0</v>
      </c>
      <c r="G61" s="59">
        <v>0</v>
      </c>
    </row>
    <row r="62" spans="1:7" s="86" customFormat="1" ht="24.95" customHeight="1" x14ac:dyDescent="0.2">
      <c r="A62" s="138" t="s">
        <v>93</v>
      </c>
      <c r="B62" s="139"/>
      <c r="C62" s="140"/>
      <c r="D62" s="80" t="s">
        <v>59</v>
      </c>
      <c r="E62" s="81">
        <f>E63</f>
        <v>77835.95</v>
      </c>
      <c r="F62" s="81">
        <f t="shared" ref="F62:G62" si="28">F63</f>
        <v>77835.95</v>
      </c>
      <c r="G62" s="81">
        <f t="shared" si="28"/>
        <v>77835.95</v>
      </c>
    </row>
    <row r="63" spans="1:7" ht="24.95" customHeight="1" x14ac:dyDescent="0.25">
      <c r="A63" s="132">
        <v>3</v>
      </c>
      <c r="B63" s="133"/>
      <c r="C63" s="134"/>
      <c r="D63" s="68" t="s">
        <v>21</v>
      </c>
      <c r="E63" s="58">
        <f>E64+E65</f>
        <v>77835.95</v>
      </c>
      <c r="F63" s="58">
        <f t="shared" ref="F63:G63" si="29">F64+F65</f>
        <v>77835.95</v>
      </c>
      <c r="G63" s="58">
        <f t="shared" si="29"/>
        <v>77835.95</v>
      </c>
    </row>
    <row r="64" spans="1:7" ht="24.95" customHeight="1" x14ac:dyDescent="0.25">
      <c r="A64" s="135">
        <v>32</v>
      </c>
      <c r="B64" s="136"/>
      <c r="C64" s="137"/>
      <c r="D64" s="36" t="s">
        <v>31</v>
      </c>
      <c r="E64" s="58">
        <v>3643.9</v>
      </c>
      <c r="F64" s="58">
        <v>3643.9</v>
      </c>
      <c r="G64" s="59">
        <v>3643.9</v>
      </c>
    </row>
    <row r="65" spans="1:7" ht="24.95" customHeight="1" x14ac:dyDescent="0.25">
      <c r="A65" s="135">
        <v>37</v>
      </c>
      <c r="B65" s="136"/>
      <c r="C65" s="137"/>
      <c r="D65" s="76" t="s">
        <v>52</v>
      </c>
      <c r="E65" s="58">
        <v>74192.05</v>
      </c>
      <c r="F65" s="58">
        <v>74192.05</v>
      </c>
      <c r="G65" s="59">
        <v>74192.05</v>
      </c>
    </row>
    <row r="66" spans="1:7" s="86" customFormat="1" ht="24.95" customHeight="1" x14ac:dyDescent="0.2">
      <c r="A66" s="138" t="s">
        <v>125</v>
      </c>
      <c r="B66" s="139"/>
      <c r="C66" s="140"/>
      <c r="D66" s="80" t="s">
        <v>104</v>
      </c>
      <c r="E66" s="81">
        <f>E67</f>
        <v>265.45000000000005</v>
      </c>
      <c r="F66" s="81">
        <f t="shared" ref="F66:G66" si="30">F67</f>
        <v>0</v>
      </c>
      <c r="G66" s="81">
        <f t="shared" si="30"/>
        <v>0</v>
      </c>
    </row>
    <row r="67" spans="1:7" ht="24.95" customHeight="1" x14ac:dyDescent="0.25">
      <c r="A67" s="132">
        <v>3</v>
      </c>
      <c r="B67" s="133"/>
      <c r="C67" s="134"/>
      <c r="D67" s="68" t="s">
        <v>21</v>
      </c>
      <c r="E67" s="58">
        <f>E68+E69</f>
        <v>265.45000000000005</v>
      </c>
      <c r="F67" s="58">
        <f t="shared" ref="F67:G67" si="31">F68+F69</f>
        <v>0</v>
      </c>
      <c r="G67" s="58">
        <f t="shared" si="31"/>
        <v>0</v>
      </c>
    </row>
    <row r="68" spans="1:7" ht="24.95" customHeight="1" x14ac:dyDescent="0.25">
      <c r="A68" s="135">
        <v>32</v>
      </c>
      <c r="B68" s="136"/>
      <c r="C68" s="137"/>
      <c r="D68" s="68" t="s">
        <v>31</v>
      </c>
      <c r="E68" s="58">
        <v>106.18</v>
      </c>
      <c r="F68" s="58">
        <v>0</v>
      </c>
      <c r="G68" s="59">
        <v>0</v>
      </c>
    </row>
    <row r="69" spans="1:7" ht="24.95" customHeight="1" x14ac:dyDescent="0.25">
      <c r="A69" s="135">
        <v>37</v>
      </c>
      <c r="B69" s="136"/>
      <c r="C69" s="137"/>
      <c r="D69" s="76" t="s">
        <v>52</v>
      </c>
      <c r="E69" s="58">
        <v>159.27000000000001</v>
      </c>
      <c r="F69" s="58">
        <v>0</v>
      </c>
      <c r="G69" s="59">
        <v>0</v>
      </c>
    </row>
    <row r="70" spans="1:7" s="86" customFormat="1" ht="24.95" customHeight="1" x14ac:dyDescent="0.2">
      <c r="A70" s="138" t="s">
        <v>98</v>
      </c>
      <c r="B70" s="139"/>
      <c r="C70" s="140"/>
      <c r="D70" s="80" t="s">
        <v>61</v>
      </c>
      <c r="E70" s="81">
        <f>E71</f>
        <v>491.07</v>
      </c>
      <c r="F70" s="81">
        <f t="shared" ref="F70:G70" si="32">F71</f>
        <v>491.07</v>
      </c>
      <c r="G70" s="81">
        <f t="shared" si="32"/>
        <v>491.07</v>
      </c>
    </row>
    <row r="71" spans="1:7" ht="24.95" customHeight="1" x14ac:dyDescent="0.25">
      <c r="A71" s="135">
        <v>32</v>
      </c>
      <c r="B71" s="136"/>
      <c r="C71" s="137"/>
      <c r="D71" s="68" t="s">
        <v>31</v>
      </c>
      <c r="E71" s="58">
        <v>491.07</v>
      </c>
      <c r="F71" s="58">
        <v>491.07</v>
      </c>
      <c r="G71" s="59">
        <v>491.07</v>
      </c>
    </row>
    <row r="72" spans="1:7" s="85" customFormat="1" ht="24.95" customHeight="1" x14ac:dyDescent="0.25">
      <c r="A72" s="138" t="s">
        <v>129</v>
      </c>
      <c r="B72" s="139"/>
      <c r="C72" s="140"/>
      <c r="D72" s="87" t="s">
        <v>106</v>
      </c>
      <c r="E72" s="81">
        <f>E73</f>
        <v>265.45</v>
      </c>
      <c r="F72" s="81">
        <f t="shared" ref="F72:G72" si="33">F73</f>
        <v>0</v>
      </c>
      <c r="G72" s="81">
        <f t="shared" si="33"/>
        <v>0</v>
      </c>
    </row>
    <row r="73" spans="1:7" ht="24.95" customHeight="1" x14ac:dyDescent="0.25">
      <c r="A73" s="135">
        <v>32</v>
      </c>
      <c r="B73" s="136"/>
      <c r="C73" s="137"/>
      <c r="D73" s="68" t="s">
        <v>31</v>
      </c>
      <c r="E73" s="58">
        <v>265.45</v>
      </c>
      <c r="F73" s="58">
        <v>0</v>
      </c>
      <c r="G73" s="59">
        <v>0</v>
      </c>
    </row>
    <row r="74" spans="1:7" ht="24.95" customHeight="1" x14ac:dyDescent="0.25">
      <c r="A74" s="129" t="s">
        <v>77</v>
      </c>
      <c r="B74" s="130"/>
      <c r="C74" s="131"/>
      <c r="D74" s="66" t="s">
        <v>78</v>
      </c>
      <c r="E74" s="75">
        <f>E76+E78+E80</f>
        <v>291.98</v>
      </c>
      <c r="F74" s="75">
        <f t="shared" ref="F74:G74" si="34">F76+F78+F80</f>
        <v>225.62</v>
      </c>
      <c r="G74" s="75">
        <f t="shared" si="34"/>
        <v>225.62</v>
      </c>
    </row>
    <row r="75" spans="1:7" s="85" customFormat="1" ht="24.95" customHeight="1" x14ac:dyDescent="0.25">
      <c r="A75" s="138" t="s">
        <v>95</v>
      </c>
      <c r="B75" s="139"/>
      <c r="C75" s="140"/>
      <c r="D75" s="80" t="s">
        <v>60</v>
      </c>
      <c r="E75" s="83"/>
      <c r="F75" s="83"/>
      <c r="G75" s="84"/>
    </row>
    <row r="76" spans="1:7" ht="24.95" customHeight="1" x14ac:dyDescent="0.25">
      <c r="A76" s="135">
        <v>34</v>
      </c>
      <c r="B76" s="136"/>
      <c r="C76" s="137"/>
      <c r="D76" s="68" t="s">
        <v>51</v>
      </c>
      <c r="E76" s="58">
        <f>66.36+92.9</f>
        <v>159.26</v>
      </c>
      <c r="F76" s="58">
        <v>159.26</v>
      </c>
      <c r="G76" s="59">
        <v>159.26</v>
      </c>
    </row>
    <row r="77" spans="1:7" s="85" customFormat="1" ht="24.95" customHeight="1" x14ac:dyDescent="0.25">
      <c r="A77" s="138" t="s">
        <v>121</v>
      </c>
      <c r="B77" s="139"/>
      <c r="C77" s="140"/>
      <c r="D77" s="80" t="s">
        <v>101</v>
      </c>
      <c r="E77" s="83"/>
      <c r="F77" s="83"/>
      <c r="G77" s="84"/>
    </row>
    <row r="78" spans="1:7" ht="24.95" customHeight="1" x14ac:dyDescent="0.25">
      <c r="A78" s="135">
        <v>34</v>
      </c>
      <c r="B78" s="136"/>
      <c r="C78" s="137"/>
      <c r="D78" s="68" t="s">
        <v>51</v>
      </c>
      <c r="E78" s="58">
        <v>66.36</v>
      </c>
      <c r="F78" s="58">
        <v>0</v>
      </c>
      <c r="G78" s="59">
        <v>0</v>
      </c>
    </row>
    <row r="79" spans="1:7" s="85" customFormat="1" ht="24.95" customHeight="1" x14ac:dyDescent="0.25">
      <c r="A79" s="138" t="s">
        <v>97</v>
      </c>
      <c r="B79" s="139"/>
      <c r="C79" s="140"/>
      <c r="D79" s="80" t="s">
        <v>120</v>
      </c>
      <c r="E79" s="83"/>
      <c r="F79" s="83"/>
      <c r="G79" s="84"/>
    </row>
    <row r="80" spans="1:7" ht="24.95" customHeight="1" x14ac:dyDescent="0.25">
      <c r="A80" s="135">
        <v>34</v>
      </c>
      <c r="B80" s="136"/>
      <c r="C80" s="137"/>
      <c r="D80" s="68" t="s">
        <v>51</v>
      </c>
      <c r="E80" s="58">
        <v>66.36</v>
      </c>
      <c r="F80" s="58">
        <v>66.36</v>
      </c>
      <c r="G80" s="59">
        <v>66.36</v>
      </c>
    </row>
    <row r="81" spans="1:7" ht="24.95" customHeight="1" x14ac:dyDescent="0.25">
      <c r="A81" s="129" t="s">
        <v>79</v>
      </c>
      <c r="B81" s="130"/>
      <c r="C81" s="131"/>
      <c r="D81" s="66" t="s">
        <v>80</v>
      </c>
      <c r="E81" s="75">
        <f>E83+E85+E87+E89+E91</f>
        <v>21089.67</v>
      </c>
      <c r="F81" s="75">
        <f t="shared" ref="F81:G81" si="35">F83+F85+F87+F89+F91</f>
        <v>19178.46</v>
      </c>
      <c r="G81" s="75">
        <f t="shared" si="35"/>
        <v>19178.46</v>
      </c>
    </row>
    <row r="82" spans="1:7" s="85" customFormat="1" ht="24.95" customHeight="1" x14ac:dyDescent="0.25">
      <c r="A82" s="138" t="s">
        <v>95</v>
      </c>
      <c r="B82" s="139"/>
      <c r="C82" s="140"/>
      <c r="D82" s="80" t="s">
        <v>60</v>
      </c>
      <c r="E82" s="83"/>
      <c r="F82" s="83"/>
      <c r="G82" s="84"/>
    </row>
    <row r="83" spans="1:7" ht="24.95" customHeight="1" x14ac:dyDescent="0.25">
      <c r="A83" s="135">
        <v>42</v>
      </c>
      <c r="B83" s="136"/>
      <c r="C83" s="137"/>
      <c r="D83" s="68" t="s">
        <v>43</v>
      </c>
      <c r="E83" s="58">
        <v>1924.49</v>
      </c>
      <c r="F83" s="58">
        <v>1924.49</v>
      </c>
      <c r="G83" s="59">
        <v>1924.49</v>
      </c>
    </row>
    <row r="84" spans="1:7" s="85" customFormat="1" ht="24.95" customHeight="1" x14ac:dyDescent="0.25">
      <c r="A84" s="138" t="s">
        <v>121</v>
      </c>
      <c r="B84" s="139"/>
      <c r="C84" s="140"/>
      <c r="D84" s="80" t="s">
        <v>101</v>
      </c>
      <c r="E84" s="83"/>
      <c r="F84" s="83"/>
      <c r="G84" s="84"/>
    </row>
    <row r="85" spans="1:7" ht="24.95" customHeight="1" x14ac:dyDescent="0.25">
      <c r="A85" s="135">
        <v>42</v>
      </c>
      <c r="B85" s="136"/>
      <c r="C85" s="137"/>
      <c r="D85" s="68" t="s">
        <v>43</v>
      </c>
      <c r="E85" s="58">
        <v>1247.5999999999999</v>
      </c>
      <c r="F85" s="58">
        <v>0</v>
      </c>
      <c r="G85" s="59">
        <v>0</v>
      </c>
    </row>
    <row r="86" spans="1:7" s="85" customFormat="1" ht="24.95" customHeight="1" x14ac:dyDescent="0.25">
      <c r="A86" s="138" t="s">
        <v>97</v>
      </c>
      <c r="B86" s="139"/>
      <c r="C86" s="140"/>
      <c r="D86" s="80" t="s">
        <v>120</v>
      </c>
      <c r="E86" s="83"/>
      <c r="F86" s="83"/>
      <c r="G86" s="84"/>
    </row>
    <row r="87" spans="1:7" ht="24.95" customHeight="1" x14ac:dyDescent="0.25">
      <c r="A87" s="135">
        <v>42</v>
      </c>
      <c r="B87" s="136"/>
      <c r="C87" s="137"/>
      <c r="D87" s="68" t="s">
        <v>43</v>
      </c>
      <c r="E87" s="58">
        <v>2654.46</v>
      </c>
      <c r="F87" s="58">
        <v>2654.46</v>
      </c>
      <c r="G87" s="59">
        <v>2654.46</v>
      </c>
    </row>
    <row r="88" spans="1:7" s="85" customFormat="1" ht="24.95" customHeight="1" x14ac:dyDescent="0.25">
      <c r="A88" s="138" t="s">
        <v>122</v>
      </c>
      <c r="B88" s="139"/>
      <c r="C88" s="140"/>
      <c r="D88" s="80" t="s">
        <v>103</v>
      </c>
      <c r="E88" s="83"/>
      <c r="F88" s="83"/>
      <c r="G88" s="84"/>
    </row>
    <row r="89" spans="1:7" ht="24.95" customHeight="1" x14ac:dyDescent="0.25">
      <c r="A89" s="135">
        <v>42</v>
      </c>
      <c r="B89" s="136"/>
      <c r="C89" s="137"/>
      <c r="D89" s="68" t="s">
        <v>43</v>
      </c>
      <c r="E89" s="58">
        <v>663.61</v>
      </c>
      <c r="F89" s="58">
        <v>0</v>
      </c>
      <c r="G89" s="59">
        <v>0</v>
      </c>
    </row>
    <row r="90" spans="1:7" s="85" customFormat="1" ht="24.95" customHeight="1" x14ac:dyDescent="0.25">
      <c r="A90" s="138" t="s">
        <v>93</v>
      </c>
      <c r="B90" s="139"/>
      <c r="C90" s="140"/>
      <c r="D90" s="80" t="s">
        <v>59</v>
      </c>
      <c r="E90" s="83"/>
      <c r="F90" s="83"/>
      <c r="G90" s="84"/>
    </row>
    <row r="91" spans="1:7" ht="24.95" customHeight="1" x14ac:dyDescent="0.25">
      <c r="A91" s="135">
        <v>42</v>
      </c>
      <c r="B91" s="136"/>
      <c r="C91" s="137"/>
      <c r="D91" s="68" t="s">
        <v>43</v>
      </c>
      <c r="E91" s="58">
        <f>E92+E93</f>
        <v>14599.51</v>
      </c>
      <c r="F91" s="58">
        <f t="shared" ref="F91:G91" si="36">F92+F93</f>
        <v>14599.51</v>
      </c>
      <c r="G91" s="58">
        <f t="shared" si="36"/>
        <v>14599.51</v>
      </c>
    </row>
    <row r="92" spans="1:7" ht="24.95" customHeight="1" x14ac:dyDescent="0.25">
      <c r="A92" s="69"/>
      <c r="B92" s="70"/>
      <c r="C92" s="71"/>
      <c r="D92" s="78" t="s">
        <v>123</v>
      </c>
      <c r="E92" s="79">
        <v>1327.23</v>
      </c>
      <c r="F92" s="79">
        <v>1327.23</v>
      </c>
      <c r="G92" s="96">
        <v>1327.23</v>
      </c>
    </row>
    <row r="93" spans="1:7" ht="24.95" customHeight="1" x14ac:dyDescent="0.25">
      <c r="A93" s="135"/>
      <c r="B93" s="136"/>
      <c r="C93" s="137"/>
      <c r="D93" s="78" t="s">
        <v>124</v>
      </c>
      <c r="E93" s="79">
        <v>13272.28</v>
      </c>
      <c r="F93" s="79">
        <v>13272.28</v>
      </c>
      <c r="G93" s="96">
        <v>13272.28</v>
      </c>
    </row>
    <row r="94" spans="1:7" ht="24.95" customHeight="1" x14ac:dyDescent="0.25">
      <c r="A94" s="141" t="s">
        <v>81</v>
      </c>
      <c r="B94" s="142"/>
      <c r="C94" s="143"/>
      <c r="D94" s="74" t="s">
        <v>82</v>
      </c>
      <c r="E94" s="77">
        <f>E95+E99+E104+E108+E115+E128+E133</f>
        <v>316064.14</v>
      </c>
      <c r="F94" s="77">
        <f t="shared" ref="F94:G94" si="37">F95+F99+F104+F108+F115+F128+F133</f>
        <v>316064.14</v>
      </c>
      <c r="G94" s="77">
        <f t="shared" si="37"/>
        <v>316064.14</v>
      </c>
    </row>
    <row r="95" spans="1:7" ht="31.9" customHeight="1" x14ac:dyDescent="0.25">
      <c r="A95" s="129" t="s">
        <v>83</v>
      </c>
      <c r="B95" s="130"/>
      <c r="C95" s="131"/>
      <c r="D95" s="66" t="s">
        <v>113</v>
      </c>
      <c r="E95" s="75">
        <f>E97</f>
        <v>2189.9299999999998</v>
      </c>
      <c r="F95" s="75">
        <f t="shared" ref="F95:G95" si="38">F97</f>
        <v>2189.9299999999998</v>
      </c>
      <c r="G95" s="75">
        <f t="shared" si="38"/>
        <v>2189.9299999999998</v>
      </c>
    </row>
    <row r="96" spans="1:7" s="85" customFormat="1" ht="24.95" customHeight="1" x14ac:dyDescent="0.25">
      <c r="A96" s="138" t="s">
        <v>94</v>
      </c>
      <c r="B96" s="139"/>
      <c r="C96" s="140"/>
      <c r="D96" s="80" t="s">
        <v>18</v>
      </c>
      <c r="E96" s="81">
        <f>E97</f>
        <v>2189.9299999999998</v>
      </c>
      <c r="F96" s="81">
        <f t="shared" ref="F96:G97" si="39">F97</f>
        <v>2189.9299999999998</v>
      </c>
      <c r="G96" s="81">
        <f t="shared" si="39"/>
        <v>2189.9299999999998</v>
      </c>
    </row>
    <row r="97" spans="1:7" ht="24.95" customHeight="1" x14ac:dyDescent="0.25">
      <c r="A97" s="132">
        <v>3</v>
      </c>
      <c r="B97" s="133"/>
      <c r="C97" s="134"/>
      <c r="D97" s="26" t="s">
        <v>21</v>
      </c>
      <c r="E97" s="58">
        <f>E98</f>
        <v>2189.9299999999998</v>
      </c>
      <c r="F97" s="58">
        <f t="shared" si="39"/>
        <v>2189.9299999999998</v>
      </c>
      <c r="G97" s="58">
        <f t="shared" si="39"/>
        <v>2189.9299999999998</v>
      </c>
    </row>
    <row r="98" spans="1:7" ht="24.95" customHeight="1" x14ac:dyDescent="0.25">
      <c r="A98" s="135">
        <v>32</v>
      </c>
      <c r="B98" s="136"/>
      <c r="C98" s="137"/>
      <c r="D98" s="26" t="s">
        <v>31</v>
      </c>
      <c r="E98" s="58">
        <v>2189.9299999999998</v>
      </c>
      <c r="F98" s="58">
        <v>2189.9299999999998</v>
      </c>
      <c r="G98" s="59">
        <v>2189.9299999999998</v>
      </c>
    </row>
    <row r="99" spans="1:7" ht="24.95" customHeight="1" x14ac:dyDescent="0.25">
      <c r="A99" s="129" t="s">
        <v>84</v>
      </c>
      <c r="B99" s="130"/>
      <c r="C99" s="131"/>
      <c r="D99" s="66" t="s">
        <v>85</v>
      </c>
      <c r="E99" s="75">
        <f>E101</f>
        <v>102589.61</v>
      </c>
      <c r="F99" s="75">
        <f t="shared" ref="F99:G99" si="40">F101</f>
        <v>114852.40000000001</v>
      </c>
      <c r="G99" s="75">
        <f t="shared" si="40"/>
        <v>114852.40000000001</v>
      </c>
    </row>
    <row r="100" spans="1:7" s="85" customFormat="1" ht="24.95" customHeight="1" x14ac:dyDescent="0.25">
      <c r="A100" s="138" t="s">
        <v>94</v>
      </c>
      <c r="B100" s="139"/>
      <c r="C100" s="140"/>
      <c r="D100" s="80" t="s">
        <v>18</v>
      </c>
      <c r="E100" s="81">
        <f>E101</f>
        <v>102589.61</v>
      </c>
      <c r="F100" s="81">
        <f t="shared" ref="F100:G100" si="41">F101</f>
        <v>114852.40000000001</v>
      </c>
      <c r="G100" s="81">
        <f t="shared" si="41"/>
        <v>114852.40000000001</v>
      </c>
    </row>
    <row r="101" spans="1:7" ht="24.95" customHeight="1" x14ac:dyDescent="0.25">
      <c r="A101" s="132">
        <v>3</v>
      </c>
      <c r="B101" s="133"/>
      <c r="C101" s="134"/>
      <c r="D101" s="36" t="s">
        <v>21</v>
      </c>
      <c r="E101" s="58">
        <f>E102+E103</f>
        <v>102589.61</v>
      </c>
      <c r="F101" s="58">
        <f t="shared" ref="F101:G101" si="42">F102+F103</f>
        <v>114852.40000000001</v>
      </c>
      <c r="G101" s="58">
        <f t="shared" si="42"/>
        <v>114852.40000000001</v>
      </c>
    </row>
    <row r="102" spans="1:7" ht="24.95" customHeight="1" x14ac:dyDescent="0.25">
      <c r="A102" s="135">
        <v>31</v>
      </c>
      <c r="B102" s="136"/>
      <c r="C102" s="137"/>
      <c r="D102" s="36" t="s">
        <v>22</v>
      </c>
      <c r="E102" s="58">
        <f>82668.24+4953.86+13640.28</f>
        <v>101262.38</v>
      </c>
      <c r="F102" s="58">
        <f>101262.38+12000</f>
        <v>113262.38</v>
      </c>
      <c r="G102" s="59">
        <f>101262.38+12000</f>
        <v>113262.38</v>
      </c>
    </row>
    <row r="103" spans="1:7" ht="24.95" customHeight="1" x14ac:dyDescent="0.25">
      <c r="A103" s="135">
        <v>32</v>
      </c>
      <c r="B103" s="136"/>
      <c r="C103" s="137"/>
      <c r="D103" s="36" t="s">
        <v>114</v>
      </c>
      <c r="E103" s="58">
        <v>1327.23</v>
      </c>
      <c r="F103" s="58">
        <f>1327.23+262.79</f>
        <v>1590.02</v>
      </c>
      <c r="G103" s="59">
        <f>1327.23+262.79</f>
        <v>1590.02</v>
      </c>
    </row>
    <row r="104" spans="1:7" ht="30.6" customHeight="1" x14ac:dyDescent="0.25">
      <c r="A104" s="129" t="s">
        <v>86</v>
      </c>
      <c r="B104" s="130"/>
      <c r="C104" s="131"/>
      <c r="D104" s="66" t="s">
        <v>112</v>
      </c>
      <c r="E104" s="75">
        <f>E106</f>
        <v>53089.120000000003</v>
      </c>
      <c r="F104" s="75">
        <f t="shared" ref="F104:G104" si="43">F106</f>
        <v>53089.120000000003</v>
      </c>
      <c r="G104" s="75">
        <f t="shared" si="43"/>
        <v>53089.120000000003</v>
      </c>
    </row>
    <row r="105" spans="1:7" s="85" customFormat="1" ht="24.95" customHeight="1" x14ac:dyDescent="0.25">
      <c r="A105" s="138" t="s">
        <v>94</v>
      </c>
      <c r="B105" s="139"/>
      <c r="C105" s="140"/>
      <c r="D105" s="80" t="s">
        <v>18</v>
      </c>
      <c r="E105" s="81">
        <f>E106</f>
        <v>53089.120000000003</v>
      </c>
      <c r="F105" s="81">
        <f t="shared" ref="F105:G106" si="44">F106</f>
        <v>53089.120000000003</v>
      </c>
      <c r="G105" s="81">
        <f t="shared" si="44"/>
        <v>53089.120000000003</v>
      </c>
    </row>
    <row r="106" spans="1:7" ht="24.95" customHeight="1" x14ac:dyDescent="0.25">
      <c r="A106" s="132">
        <v>3</v>
      </c>
      <c r="B106" s="133"/>
      <c r="C106" s="134"/>
      <c r="D106" s="36" t="s">
        <v>21</v>
      </c>
      <c r="E106" s="58">
        <f>E107</f>
        <v>53089.120000000003</v>
      </c>
      <c r="F106" s="58">
        <f t="shared" si="44"/>
        <v>53089.120000000003</v>
      </c>
      <c r="G106" s="58">
        <f t="shared" si="44"/>
        <v>53089.120000000003</v>
      </c>
    </row>
    <row r="107" spans="1:7" ht="27.6" customHeight="1" x14ac:dyDescent="0.25">
      <c r="A107" s="135">
        <v>37</v>
      </c>
      <c r="B107" s="136"/>
      <c r="C107" s="137"/>
      <c r="D107" s="76" t="s">
        <v>52</v>
      </c>
      <c r="E107" s="58">
        <v>53089.120000000003</v>
      </c>
      <c r="F107" s="58">
        <v>53089.120000000003</v>
      </c>
      <c r="G107" s="59">
        <v>53089.120000000003</v>
      </c>
    </row>
    <row r="108" spans="1:7" ht="24.95" customHeight="1" x14ac:dyDescent="0.25">
      <c r="A108" s="129" t="s">
        <v>87</v>
      </c>
      <c r="B108" s="130"/>
      <c r="C108" s="131"/>
      <c r="D108" s="66" t="s">
        <v>111</v>
      </c>
      <c r="E108" s="75">
        <f>E109+E112</f>
        <v>32407.16</v>
      </c>
      <c r="F108" s="75">
        <f t="shared" ref="F108:G108" si="45">F109+F112</f>
        <v>32407.16</v>
      </c>
      <c r="G108" s="75">
        <f t="shared" si="45"/>
        <v>32407.16</v>
      </c>
    </row>
    <row r="109" spans="1:7" s="85" customFormat="1" ht="24.95" customHeight="1" x14ac:dyDescent="0.25">
      <c r="A109" s="138" t="s">
        <v>93</v>
      </c>
      <c r="B109" s="139"/>
      <c r="C109" s="140"/>
      <c r="D109" s="80" t="s">
        <v>59</v>
      </c>
      <c r="E109" s="81">
        <f>E110</f>
        <v>4681.54</v>
      </c>
      <c r="F109" s="81">
        <f t="shared" ref="F109:G110" si="46">F110</f>
        <v>4681.54</v>
      </c>
      <c r="G109" s="81">
        <f t="shared" si="46"/>
        <v>4681.54</v>
      </c>
    </row>
    <row r="110" spans="1:7" ht="24.95" customHeight="1" x14ac:dyDescent="0.25">
      <c r="A110" s="132">
        <v>3</v>
      </c>
      <c r="B110" s="133"/>
      <c r="C110" s="134"/>
      <c r="D110" s="36" t="s">
        <v>21</v>
      </c>
      <c r="E110" s="58">
        <f>E111</f>
        <v>4681.54</v>
      </c>
      <c r="F110" s="58">
        <f t="shared" si="46"/>
        <v>4681.54</v>
      </c>
      <c r="G110" s="58">
        <f t="shared" si="46"/>
        <v>4681.54</v>
      </c>
    </row>
    <row r="111" spans="1:7" ht="24.95" customHeight="1" x14ac:dyDescent="0.25">
      <c r="A111" s="135">
        <v>32</v>
      </c>
      <c r="B111" s="136"/>
      <c r="C111" s="137"/>
      <c r="D111" s="68" t="s">
        <v>31</v>
      </c>
      <c r="E111" s="58">
        <f>1604.05+3077.49</f>
        <v>4681.54</v>
      </c>
      <c r="F111" s="58">
        <v>4681.54</v>
      </c>
      <c r="G111" s="59">
        <v>4681.54</v>
      </c>
    </row>
    <row r="112" spans="1:7" s="85" customFormat="1" ht="24.95" customHeight="1" x14ac:dyDescent="0.25">
      <c r="A112" s="138" t="s">
        <v>110</v>
      </c>
      <c r="B112" s="139"/>
      <c r="C112" s="140"/>
      <c r="D112" s="80" t="s">
        <v>64</v>
      </c>
      <c r="E112" s="81">
        <f>E113</f>
        <v>27725.62</v>
      </c>
      <c r="F112" s="81">
        <f t="shared" ref="F112:G113" si="47">F113</f>
        <v>27725.62</v>
      </c>
      <c r="G112" s="81">
        <f t="shared" si="47"/>
        <v>27725.62</v>
      </c>
    </row>
    <row r="113" spans="1:7" ht="24.95" customHeight="1" x14ac:dyDescent="0.25">
      <c r="A113" s="132">
        <v>3</v>
      </c>
      <c r="B113" s="133"/>
      <c r="C113" s="134"/>
      <c r="D113" s="68" t="s">
        <v>21</v>
      </c>
      <c r="E113" s="58">
        <f>E114</f>
        <v>27725.62</v>
      </c>
      <c r="F113" s="58">
        <f t="shared" si="47"/>
        <v>27725.62</v>
      </c>
      <c r="G113" s="58">
        <f t="shared" si="47"/>
        <v>27725.62</v>
      </c>
    </row>
    <row r="114" spans="1:7" ht="24.95" customHeight="1" x14ac:dyDescent="0.25">
      <c r="A114" s="135">
        <v>32</v>
      </c>
      <c r="B114" s="136"/>
      <c r="C114" s="137"/>
      <c r="D114" s="68" t="s">
        <v>31</v>
      </c>
      <c r="E114" s="58">
        <f>10286.52+17439.1</f>
        <v>27725.62</v>
      </c>
      <c r="F114" s="58">
        <v>27725.62</v>
      </c>
      <c r="G114" s="59">
        <v>27725.62</v>
      </c>
    </row>
    <row r="115" spans="1:7" ht="30" customHeight="1" x14ac:dyDescent="0.25">
      <c r="A115" s="129" t="s">
        <v>88</v>
      </c>
      <c r="B115" s="130"/>
      <c r="C115" s="131"/>
      <c r="D115" s="66" t="s">
        <v>109</v>
      </c>
      <c r="E115" s="75">
        <f>E116+E120+E124</f>
        <v>88290.55</v>
      </c>
      <c r="F115" s="75">
        <f t="shared" ref="F115:G115" si="48">F116+F120+F124</f>
        <v>94290.55</v>
      </c>
      <c r="G115" s="75">
        <f t="shared" si="48"/>
        <v>94290.55</v>
      </c>
    </row>
    <row r="116" spans="1:7" s="85" customFormat="1" ht="24.95" customHeight="1" x14ac:dyDescent="0.25">
      <c r="A116" s="138" t="s">
        <v>94</v>
      </c>
      <c r="B116" s="139"/>
      <c r="C116" s="140"/>
      <c r="D116" s="80" t="s">
        <v>18</v>
      </c>
      <c r="E116" s="81">
        <f>E117</f>
        <v>12793.359999999999</v>
      </c>
      <c r="F116" s="81">
        <f t="shared" ref="F116:G116" si="49">F117</f>
        <v>18793.36</v>
      </c>
      <c r="G116" s="81">
        <f t="shared" si="49"/>
        <v>18793.36</v>
      </c>
    </row>
    <row r="117" spans="1:7" ht="24.95" customHeight="1" x14ac:dyDescent="0.25">
      <c r="A117" s="132">
        <v>3</v>
      </c>
      <c r="B117" s="133"/>
      <c r="C117" s="134"/>
      <c r="D117" s="36" t="s">
        <v>21</v>
      </c>
      <c r="E117" s="58">
        <f>SUM(E118:E119)</f>
        <v>12793.359999999999</v>
      </c>
      <c r="F117" s="58">
        <f t="shared" ref="F117:G117" si="50">SUM(F118:F119)</f>
        <v>18793.36</v>
      </c>
      <c r="G117" s="58">
        <f t="shared" si="50"/>
        <v>18793.36</v>
      </c>
    </row>
    <row r="118" spans="1:7" ht="24.95" customHeight="1" x14ac:dyDescent="0.25">
      <c r="A118" s="135">
        <v>31</v>
      </c>
      <c r="B118" s="136"/>
      <c r="C118" s="137"/>
      <c r="D118" s="37" t="s">
        <v>22</v>
      </c>
      <c r="E118" s="58">
        <v>11945.05</v>
      </c>
      <c r="F118" s="58">
        <f>11945.05+6000</f>
        <v>17945.05</v>
      </c>
      <c r="G118" s="59">
        <f>11945.05+6000</f>
        <v>17945.05</v>
      </c>
    </row>
    <row r="119" spans="1:7" ht="24.95" customHeight="1" x14ac:dyDescent="0.25">
      <c r="A119" s="135">
        <v>32</v>
      </c>
      <c r="B119" s="136"/>
      <c r="C119" s="137"/>
      <c r="D119" s="68" t="s">
        <v>114</v>
      </c>
      <c r="E119" s="58">
        <v>848.31</v>
      </c>
      <c r="F119" s="58">
        <v>848.31</v>
      </c>
      <c r="G119" s="59">
        <v>848.31</v>
      </c>
    </row>
    <row r="120" spans="1:7" s="85" customFormat="1" ht="24.95" customHeight="1" x14ac:dyDescent="0.25">
      <c r="A120" s="138" t="s">
        <v>93</v>
      </c>
      <c r="B120" s="139"/>
      <c r="C120" s="140"/>
      <c r="D120" s="80" t="s">
        <v>59</v>
      </c>
      <c r="E120" s="81">
        <f>E121</f>
        <v>13243.580000000002</v>
      </c>
      <c r="F120" s="81">
        <f t="shared" ref="F120:G120" si="51">F121</f>
        <v>13243.580000000002</v>
      </c>
      <c r="G120" s="81">
        <f t="shared" si="51"/>
        <v>13243.580000000002</v>
      </c>
    </row>
    <row r="121" spans="1:7" ht="24.95" customHeight="1" x14ac:dyDescent="0.25">
      <c r="A121" s="132">
        <v>3</v>
      </c>
      <c r="B121" s="133"/>
      <c r="C121" s="134"/>
      <c r="D121" s="65" t="s">
        <v>21</v>
      </c>
      <c r="E121" s="58">
        <f>SUM(E122:E123)</f>
        <v>13243.580000000002</v>
      </c>
      <c r="F121" s="58">
        <f t="shared" ref="F121:G121" si="52">SUM(F122:F123)</f>
        <v>13243.580000000002</v>
      </c>
      <c r="G121" s="58">
        <f t="shared" si="52"/>
        <v>13243.580000000002</v>
      </c>
    </row>
    <row r="122" spans="1:7" ht="24.95" customHeight="1" x14ac:dyDescent="0.25">
      <c r="A122" s="135">
        <v>31</v>
      </c>
      <c r="B122" s="136"/>
      <c r="C122" s="137"/>
      <c r="D122" s="65" t="s">
        <v>22</v>
      </c>
      <c r="E122" s="58">
        <v>11985.37</v>
      </c>
      <c r="F122" s="58">
        <v>11985.37</v>
      </c>
      <c r="G122" s="59">
        <v>11985.37</v>
      </c>
    </row>
    <row r="123" spans="1:7" ht="24.95" customHeight="1" x14ac:dyDescent="0.25">
      <c r="A123" s="135">
        <v>32</v>
      </c>
      <c r="B123" s="136"/>
      <c r="C123" s="137"/>
      <c r="D123" s="68" t="s">
        <v>114</v>
      </c>
      <c r="E123" s="58">
        <v>1258.21</v>
      </c>
      <c r="F123" s="58">
        <v>1258.21</v>
      </c>
      <c r="G123" s="59">
        <v>1258.21</v>
      </c>
    </row>
    <row r="124" spans="1:7" s="85" customFormat="1" ht="24.95" customHeight="1" x14ac:dyDescent="0.25">
      <c r="A124" s="138" t="s">
        <v>110</v>
      </c>
      <c r="B124" s="139"/>
      <c r="C124" s="140"/>
      <c r="D124" s="80" t="s">
        <v>64</v>
      </c>
      <c r="E124" s="81">
        <f>E125</f>
        <v>62253.61</v>
      </c>
      <c r="F124" s="81">
        <f t="shared" ref="F124:G124" si="53">F125</f>
        <v>62253.61</v>
      </c>
      <c r="G124" s="81">
        <f t="shared" si="53"/>
        <v>62253.61</v>
      </c>
    </row>
    <row r="125" spans="1:7" ht="24.95" customHeight="1" x14ac:dyDescent="0.25">
      <c r="A125" s="132">
        <v>3</v>
      </c>
      <c r="B125" s="133"/>
      <c r="C125" s="134"/>
      <c r="D125" s="65" t="s">
        <v>21</v>
      </c>
      <c r="E125" s="58">
        <f>SUM(E126:E127)</f>
        <v>62253.61</v>
      </c>
      <c r="F125" s="58">
        <f t="shared" ref="F125:G125" si="54">SUM(F126:F127)</f>
        <v>62253.61</v>
      </c>
      <c r="G125" s="58">
        <f t="shared" si="54"/>
        <v>62253.61</v>
      </c>
    </row>
    <row r="126" spans="1:7" ht="24.95" customHeight="1" x14ac:dyDescent="0.25">
      <c r="A126" s="135">
        <v>31</v>
      </c>
      <c r="B126" s="136"/>
      <c r="C126" s="137"/>
      <c r="D126" s="65" t="s">
        <v>22</v>
      </c>
      <c r="E126" s="58">
        <v>55972.05</v>
      </c>
      <c r="F126" s="58">
        <v>55972.05</v>
      </c>
      <c r="G126" s="59">
        <v>55972.05</v>
      </c>
    </row>
    <row r="127" spans="1:7" ht="24.95" customHeight="1" x14ac:dyDescent="0.25">
      <c r="A127" s="135">
        <v>32</v>
      </c>
      <c r="B127" s="136"/>
      <c r="C127" s="137"/>
      <c r="D127" s="68" t="s">
        <v>114</v>
      </c>
      <c r="E127" s="58">
        <v>6281.56</v>
      </c>
      <c r="F127" s="58">
        <v>6281.56</v>
      </c>
      <c r="G127" s="59">
        <v>6281.56</v>
      </c>
    </row>
    <row r="128" spans="1:7" ht="24.95" customHeight="1" x14ac:dyDescent="0.25">
      <c r="A128" s="129" t="s">
        <v>89</v>
      </c>
      <c r="B128" s="130"/>
      <c r="C128" s="131"/>
      <c r="D128" s="66" t="s">
        <v>90</v>
      </c>
      <c r="E128" s="75">
        <f>E129</f>
        <v>20178.43</v>
      </c>
      <c r="F128" s="75">
        <f t="shared" ref="F128:G129" si="55">F129</f>
        <v>0</v>
      </c>
      <c r="G128" s="75">
        <f t="shared" si="55"/>
        <v>0</v>
      </c>
    </row>
    <row r="129" spans="1:7" s="85" customFormat="1" ht="24.95" customHeight="1" x14ac:dyDescent="0.25">
      <c r="A129" s="138" t="s">
        <v>94</v>
      </c>
      <c r="B129" s="139"/>
      <c r="C129" s="140"/>
      <c r="D129" s="80" t="s">
        <v>18</v>
      </c>
      <c r="E129" s="81">
        <f>E130</f>
        <v>20178.43</v>
      </c>
      <c r="F129" s="81">
        <f t="shared" si="55"/>
        <v>0</v>
      </c>
      <c r="G129" s="81">
        <f t="shared" si="55"/>
        <v>0</v>
      </c>
    </row>
    <row r="130" spans="1:7" ht="24.95" customHeight="1" x14ac:dyDescent="0.25">
      <c r="A130" s="132">
        <v>3</v>
      </c>
      <c r="B130" s="133"/>
      <c r="C130" s="134"/>
      <c r="D130" s="36" t="s">
        <v>21</v>
      </c>
      <c r="E130" s="58">
        <f>E131+E132</f>
        <v>20178.43</v>
      </c>
      <c r="F130" s="58">
        <f t="shared" ref="F130:G130" si="56">F131+F132</f>
        <v>0</v>
      </c>
      <c r="G130" s="58">
        <f t="shared" si="56"/>
        <v>0</v>
      </c>
    </row>
    <row r="131" spans="1:7" ht="24.95" customHeight="1" x14ac:dyDescent="0.25">
      <c r="A131" s="135">
        <v>31</v>
      </c>
      <c r="B131" s="136"/>
      <c r="C131" s="137"/>
      <c r="D131" s="36" t="s">
        <v>22</v>
      </c>
      <c r="E131" s="58">
        <f>16810.16+331.81+2773.67</f>
        <v>19915.64</v>
      </c>
      <c r="F131" s="58">
        <v>0</v>
      </c>
      <c r="G131" s="59">
        <v>0</v>
      </c>
    </row>
    <row r="132" spans="1:7" ht="24.95" customHeight="1" x14ac:dyDescent="0.25">
      <c r="A132" s="135">
        <v>32</v>
      </c>
      <c r="B132" s="136"/>
      <c r="C132" s="137"/>
      <c r="D132" s="68" t="s">
        <v>114</v>
      </c>
      <c r="E132" s="58">
        <f>262.79</f>
        <v>262.79000000000002</v>
      </c>
      <c r="F132" s="58">
        <v>0</v>
      </c>
      <c r="G132" s="59">
        <v>0</v>
      </c>
    </row>
    <row r="133" spans="1:7" ht="24.95" customHeight="1" x14ac:dyDescent="0.25">
      <c r="A133" s="129" t="s">
        <v>91</v>
      </c>
      <c r="B133" s="130"/>
      <c r="C133" s="131"/>
      <c r="D133" s="66" t="s">
        <v>92</v>
      </c>
      <c r="E133" s="75">
        <f>E135</f>
        <v>17319.34</v>
      </c>
      <c r="F133" s="75">
        <f t="shared" ref="F133:G133" si="57">F135</f>
        <v>19234.98</v>
      </c>
      <c r="G133" s="75">
        <f t="shared" si="57"/>
        <v>19234.98</v>
      </c>
    </row>
    <row r="134" spans="1:7" s="85" customFormat="1" ht="24.95" customHeight="1" x14ac:dyDescent="0.25">
      <c r="A134" s="138" t="s">
        <v>94</v>
      </c>
      <c r="B134" s="139"/>
      <c r="C134" s="140"/>
      <c r="D134" s="80" t="s">
        <v>18</v>
      </c>
      <c r="E134" s="81">
        <f>E135</f>
        <v>17319.34</v>
      </c>
      <c r="F134" s="81">
        <f t="shared" ref="F134:G134" si="58">F135</f>
        <v>19234.98</v>
      </c>
      <c r="G134" s="81">
        <f t="shared" si="58"/>
        <v>19234.98</v>
      </c>
    </row>
    <row r="135" spans="1:7" ht="24.95" customHeight="1" x14ac:dyDescent="0.25">
      <c r="A135" s="132">
        <v>3</v>
      </c>
      <c r="B135" s="133"/>
      <c r="C135" s="134"/>
      <c r="D135" s="36" t="s">
        <v>21</v>
      </c>
      <c r="E135" s="58">
        <f>E136+E137</f>
        <v>17319.34</v>
      </c>
      <c r="F135" s="58">
        <f t="shared" ref="F135:G135" si="59">F136+F137</f>
        <v>19234.98</v>
      </c>
      <c r="G135" s="58">
        <f t="shared" si="59"/>
        <v>19234.98</v>
      </c>
    </row>
    <row r="136" spans="1:7" ht="24.95" customHeight="1" x14ac:dyDescent="0.25">
      <c r="A136" s="135">
        <v>31</v>
      </c>
      <c r="B136" s="136"/>
      <c r="C136" s="137"/>
      <c r="D136" s="36" t="s">
        <v>22</v>
      </c>
      <c r="E136" s="58">
        <f>13651.6+1216.14+2252.52</f>
        <v>17120.259999999998</v>
      </c>
      <c r="F136" s="58">
        <f>17120.26+1915.64</f>
        <v>19035.899999999998</v>
      </c>
      <c r="G136" s="59">
        <f>17120.26+1915.64</f>
        <v>19035.899999999998</v>
      </c>
    </row>
    <row r="137" spans="1:7" ht="24.95" customHeight="1" x14ac:dyDescent="0.25">
      <c r="A137" s="135">
        <v>32</v>
      </c>
      <c r="B137" s="136"/>
      <c r="C137" s="137"/>
      <c r="D137" s="68" t="s">
        <v>114</v>
      </c>
      <c r="E137" s="58">
        <v>199.08</v>
      </c>
      <c r="F137" s="58">
        <v>199.08</v>
      </c>
      <c r="G137" s="59">
        <v>199.08</v>
      </c>
    </row>
    <row r="141" spans="1:7" ht="25.5" x14ac:dyDescent="0.25">
      <c r="A141" s="144"/>
      <c r="B141" s="145"/>
      <c r="C141" s="146"/>
      <c r="D141" s="19" t="s">
        <v>30</v>
      </c>
      <c r="E141" s="20" t="s">
        <v>38</v>
      </c>
      <c r="F141" s="20" t="s">
        <v>39</v>
      </c>
      <c r="G141" s="20" t="s">
        <v>40</v>
      </c>
    </row>
    <row r="142" spans="1:7" x14ac:dyDescent="0.25">
      <c r="A142" s="101"/>
      <c r="B142" s="102"/>
      <c r="C142" s="103"/>
      <c r="D142" s="19" t="s">
        <v>32</v>
      </c>
      <c r="E142" s="104">
        <f>E143+E152</f>
        <v>3240556.3600000003</v>
      </c>
      <c r="F142" s="104">
        <f>F143+F152</f>
        <v>3224801</v>
      </c>
      <c r="G142" s="104">
        <f>G143+G152</f>
        <v>3229446.3000000003</v>
      </c>
    </row>
    <row r="143" spans="1:7" ht="37.15" customHeight="1" x14ac:dyDescent="0.25">
      <c r="A143" s="141" t="s">
        <v>135</v>
      </c>
      <c r="B143" s="142"/>
      <c r="C143" s="143"/>
      <c r="D143" s="100" t="s">
        <v>136</v>
      </c>
      <c r="E143" s="77">
        <f>SUM(E144:E151)</f>
        <v>2924492.22</v>
      </c>
      <c r="F143" s="77">
        <f t="shared" ref="F143:G143" si="60">SUM(F144:F151)</f>
        <v>2908736.86</v>
      </c>
      <c r="G143" s="77">
        <f t="shared" si="60"/>
        <v>2913382.16</v>
      </c>
    </row>
    <row r="144" spans="1:7" ht="24.95" customHeight="1" x14ac:dyDescent="0.25">
      <c r="A144" s="129" t="s">
        <v>65</v>
      </c>
      <c r="B144" s="130"/>
      <c r="C144" s="131"/>
      <c r="D144" s="72" t="s">
        <v>66</v>
      </c>
      <c r="E144" s="97">
        <v>165070.01999999999</v>
      </c>
      <c r="F144" s="97">
        <v>171706.16</v>
      </c>
      <c r="G144" s="97">
        <v>176351.46</v>
      </c>
    </row>
    <row r="145" spans="1:7" ht="24.95" customHeight="1" x14ac:dyDescent="0.25">
      <c r="A145" s="129" t="s">
        <v>67</v>
      </c>
      <c r="B145" s="130"/>
      <c r="C145" s="131"/>
      <c r="D145" s="72" t="s">
        <v>68</v>
      </c>
      <c r="E145" s="97">
        <v>703.43</v>
      </c>
      <c r="F145" s="97">
        <v>703.43</v>
      </c>
      <c r="G145" s="97">
        <v>703.43</v>
      </c>
    </row>
    <row r="146" spans="1:7" ht="24.95" customHeight="1" x14ac:dyDescent="0.25">
      <c r="A146" s="129" t="s">
        <v>69</v>
      </c>
      <c r="B146" s="130"/>
      <c r="C146" s="131"/>
      <c r="D146" s="72" t="s">
        <v>70</v>
      </c>
      <c r="E146" s="97">
        <v>9290.6</v>
      </c>
      <c r="F146" s="97">
        <v>9290.6</v>
      </c>
      <c r="G146" s="98">
        <v>9290.6</v>
      </c>
    </row>
    <row r="147" spans="1:7" ht="24.95" customHeight="1" x14ac:dyDescent="0.25">
      <c r="A147" s="129" t="s">
        <v>71</v>
      </c>
      <c r="B147" s="130"/>
      <c r="C147" s="131"/>
      <c r="D147" s="72" t="s">
        <v>72</v>
      </c>
      <c r="E147" s="97">
        <v>49107.44</v>
      </c>
      <c r="F147" s="97">
        <v>49107.44</v>
      </c>
      <c r="G147" s="98">
        <v>49107.44</v>
      </c>
    </row>
    <row r="148" spans="1:7" ht="32.450000000000003" customHeight="1" x14ac:dyDescent="0.25">
      <c r="A148" s="129" t="s">
        <v>73</v>
      </c>
      <c r="B148" s="130"/>
      <c r="C148" s="131"/>
      <c r="D148" s="72" t="s">
        <v>74</v>
      </c>
      <c r="E148" s="97">
        <v>2379551.62</v>
      </c>
      <c r="F148" s="97">
        <v>2360690.56</v>
      </c>
      <c r="G148" s="98">
        <v>2360690.56</v>
      </c>
    </row>
    <row r="149" spans="1:7" ht="24.95" customHeight="1" x14ac:dyDescent="0.25">
      <c r="A149" s="129" t="s">
        <v>75</v>
      </c>
      <c r="B149" s="130"/>
      <c r="C149" s="131"/>
      <c r="D149" s="72" t="s">
        <v>76</v>
      </c>
      <c r="E149" s="97">
        <v>299387.46000000002</v>
      </c>
      <c r="F149" s="97">
        <v>297834.59000000003</v>
      </c>
      <c r="G149" s="98">
        <v>297834.59000000003</v>
      </c>
    </row>
    <row r="150" spans="1:7" ht="24.95" customHeight="1" x14ac:dyDescent="0.25">
      <c r="A150" s="129" t="s">
        <v>77</v>
      </c>
      <c r="B150" s="130"/>
      <c r="C150" s="131"/>
      <c r="D150" s="72" t="s">
        <v>78</v>
      </c>
      <c r="E150" s="97">
        <v>291.98</v>
      </c>
      <c r="F150" s="97">
        <v>225.62</v>
      </c>
      <c r="G150" s="98">
        <v>225.62</v>
      </c>
    </row>
    <row r="151" spans="1:7" ht="24.95" customHeight="1" x14ac:dyDescent="0.25">
      <c r="A151" s="129" t="s">
        <v>79</v>
      </c>
      <c r="B151" s="130"/>
      <c r="C151" s="131"/>
      <c r="D151" s="72" t="s">
        <v>80</v>
      </c>
      <c r="E151" s="97">
        <v>21089.67</v>
      </c>
      <c r="F151" s="97">
        <v>19178.46</v>
      </c>
      <c r="G151" s="98">
        <v>19178.46</v>
      </c>
    </row>
    <row r="152" spans="1:7" ht="24.95" customHeight="1" x14ac:dyDescent="0.25">
      <c r="A152" s="141" t="s">
        <v>81</v>
      </c>
      <c r="B152" s="142"/>
      <c r="C152" s="143"/>
      <c r="D152" s="100" t="s">
        <v>82</v>
      </c>
      <c r="E152" s="77">
        <f>SUM(E153:E159)</f>
        <v>316064.14</v>
      </c>
      <c r="F152" s="77">
        <f t="shared" ref="F152:G152" si="61">SUM(F153:F159)</f>
        <v>316064.13999999996</v>
      </c>
      <c r="G152" s="77">
        <f t="shared" si="61"/>
        <v>316064.13999999996</v>
      </c>
    </row>
    <row r="153" spans="1:7" ht="31.9" customHeight="1" x14ac:dyDescent="0.25">
      <c r="A153" s="129" t="s">
        <v>83</v>
      </c>
      <c r="B153" s="130"/>
      <c r="C153" s="131"/>
      <c r="D153" s="99" t="s">
        <v>113</v>
      </c>
      <c r="E153" s="97">
        <v>2189.9299999999998</v>
      </c>
      <c r="F153" s="97">
        <v>2189.9299999999998</v>
      </c>
      <c r="G153" s="97">
        <v>2189.9299999999998</v>
      </c>
    </row>
    <row r="154" spans="1:7" ht="24.95" customHeight="1" x14ac:dyDescent="0.25">
      <c r="A154" s="129" t="s">
        <v>84</v>
      </c>
      <c r="B154" s="130"/>
      <c r="C154" s="131"/>
      <c r="D154" s="99" t="s">
        <v>85</v>
      </c>
      <c r="E154" s="97">
        <v>102589.61</v>
      </c>
      <c r="F154" s="97">
        <v>114852.4</v>
      </c>
      <c r="G154" s="97">
        <v>114852.4</v>
      </c>
    </row>
    <row r="155" spans="1:7" ht="30.6" customHeight="1" x14ac:dyDescent="0.25">
      <c r="A155" s="129" t="s">
        <v>86</v>
      </c>
      <c r="B155" s="130"/>
      <c r="C155" s="131"/>
      <c r="D155" s="99" t="s">
        <v>112</v>
      </c>
      <c r="E155" s="97">
        <v>53089.120000000003</v>
      </c>
      <c r="F155" s="97">
        <v>53089.120000000003</v>
      </c>
      <c r="G155" s="97">
        <v>53089.120000000003</v>
      </c>
    </row>
    <row r="156" spans="1:7" ht="24.95" customHeight="1" x14ac:dyDescent="0.25">
      <c r="A156" s="129" t="s">
        <v>87</v>
      </c>
      <c r="B156" s="130"/>
      <c r="C156" s="131"/>
      <c r="D156" s="99" t="s">
        <v>111</v>
      </c>
      <c r="E156" s="97">
        <v>32407.16</v>
      </c>
      <c r="F156" s="97">
        <v>32407.16</v>
      </c>
      <c r="G156" s="97">
        <v>32407.16</v>
      </c>
    </row>
    <row r="157" spans="1:7" ht="30" customHeight="1" x14ac:dyDescent="0.25">
      <c r="A157" s="129" t="s">
        <v>88</v>
      </c>
      <c r="B157" s="130"/>
      <c r="C157" s="131"/>
      <c r="D157" s="99" t="s">
        <v>109</v>
      </c>
      <c r="E157" s="97">
        <v>88290.55</v>
      </c>
      <c r="F157" s="97">
        <v>94290.55</v>
      </c>
      <c r="G157" s="97">
        <v>94290.55</v>
      </c>
    </row>
    <row r="158" spans="1:7" ht="24.95" customHeight="1" x14ac:dyDescent="0.25">
      <c r="A158" s="129" t="s">
        <v>89</v>
      </c>
      <c r="B158" s="130"/>
      <c r="C158" s="131"/>
      <c r="D158" s="99" t="s">
        <v>90</v>
      </c>
      <c r="E158" s="97">
        <v>20178.43</v>
      </c>
      <c r="F158" s="97">
        <v>0</v>
      </c>
      <c r="G158" s="97">
        <v>0</v>
      </c>
    </row>
    <row r="159" spans="1:7" ht="24.95" customHeight="1" x14ac:dyDescent="0.25">
      <c r="A159" s="129" t="s">
        <v>91</v>
      </c>
      <c r="B159" s="130"/>
      <c r="C159" s="131"/>
      <c r="D159" s="99" t="s">
        <v>92</v>
      </c>
      <c r="E159" s="97">
        <v>17319.34</v>
      </c>
      <c r="F159" s="97">
        <v>19234.98</v>
      </c>
      <c r="G159" s="97">
        <v>19234.98</v>
      </c>
    </row>
  </sheetData>
  <mergeCells count="147">
    <mergeCell ref="A61:C61"/>
    <mergeCell ref="A65:C65"/>
    <mergeCell ref="A63:C63"/>
    <mergeCell ref="A66:C66"/>
    <mergeCell ref="A67:C67"/>
    <mergeCell ref="A149:C149"/>
    <mergeCell ref="A150:C150"/>
    <mergeCell ref="A151:C151"/>
    <mergeCell ref="A141:C141"/>
    <mergeCell ref="A144:C144"/>
    <mergeCell ref="A145:C145"/>
    <mergeCell ref="A146:C146"/>
    <mergeCell ref="A147:C147"/>
    <mergeCell ref="A148:C148"/>
    <mergeCell ref="A133:C133"/>
    <mergeCell ref="A134:C134"/>
    <mergeCell ref="A135:C135"/>
    <mergeCell ref="A137:C137"/>
    <mergeCell ref="A123:C123"/>
    <mergeCell ref="A110:C110"/>
    <mergeCell ref="A114:C114"/>
    <mergeCell ref="A115:C115"/>
    <mergeCell ref="A116:C116"/>
    <mergeCell ref="A55:C55"/>
    <mergeCell ref="A58:C58"/>
    <mergeCell ref="A60:C60"/>
    <mergeCell ref="A37:C37"/>
    <mergeCell ref="A25:C25"/>
    <mergeCell ref="A26:C26"/>
    <mergeCell ref="A91:C91"/>
    <mergeCell ref="A77:C77"/>
    <mergeCell ref="A79:C79"/>
    <mergeCell ref="A80:C80"/>
    <mergeCell ref="A88:C88"/>
    <mergeCell ref="A89:C89"/>
    <mergeCell ref="A90:C90"/>
    <mergeCell ref="A86:C86"/>
    <mergeCell ref="A87:C87"/>
    <mergeCell ref="A84:C84"/>
    <mergeCell ref="A85:C85"/>
    <mergeCell ref="A27:C27"/>
    <mergeCell ref="A28:C28"/>
    <mergeCell ref="A29:C29"/>
    <mergeCell ref="A68:C68"/>
    <mergeCell ref="A69:C69"/>
    <mergeCell ref="A71:C71"/>
    <mergeCell ref="A72:C72"/>
    <mergeCell ref="A57:C57"/>
    <mergeCell ref="A59:C59"/>
    <mergeCell ref="A62:C62"/>
    <mergeCell ref="A64:C64"/>
    <mergeCell ref="A70:C70"/>
    <mergeCell ref="A102:C102"/>
    <mergeCell ref="A131:C131"/>
    <mergeCell ref="A136:C136"/>
    <mergeCell ref="A128:C128"/>
    <mergeCell ref="A129:C129"/>
    <mergeCell ref="A130:C130"/>
    <mergeCell ref="A132:C132"/>
    <mergeCell ref="A124:C124"/>
    <mergeCell ref="A125:C125"/>
    <mergeCell ref="A126:C126"/>
    <mergeCell ref="A127:C127"/>
    <mergeCell ref="A82:C82"/>
    <mergeCell ref="A78:C78"/>
    <mergeCell ref="A83:C83"/>
    <mergeCell ref="A93:C93"/>
    <mergeCell ref="A120:C120"/>
    <mergeCell ref="A121:C121"/>
    <mergeCell ref="A122:C122"/>
    <mergeCell ref="A73:C73"/>
    <mergeCell ref="A30:C30"/>
    <mergeCell ref="A75:C75"/>
    <mergeCell ref="A76:C76"/>
    <mergeCell ref="A46:C46"/>
    <mergeCell ref="A81:C81"/>
    <mergeCell ref="A50:C50"/>
    <mergeCell ref="A51:C51"/>
    <mergeCell ref="A52:C52"/>
    <mergeCell ref="A53:C53"/>
    <mergeCell ref="A74:C74"/>
    <mergeCell ref="A35:C35"/>
    <mergeCell ref="A38:C38"/>
    <mergeCell ref="A39:C39"/>
    <mergeCell ref="A42:C42"/>
    <mergeCell ref="A49:C49"/>
    <mergeCell ref="A36:C36"/>
    <mergeCell ref="A33:C33"/>
    <mergeCell ref="A34:C34"/>
    <mergeCell ref="A31:C31"/>
    <mergeCell ref="A32:C32"/>
    <mergeCell ref="A47:C47"/>
    <mergeCell ref="A48:C48"/>
    <mergeCell ref="A54:C54"/>
    <mergeCell ref="A56:C56"/>
    <mergeCell ref="A10:C10"/>
    <mergeCell ref="A24:C24"/>
    <mergeCell ref="A17:C17"/>
    <mergeCell ref="A18:C18"/>
    <mergeCell ref="A21:C21"/>
    <mergeCell ref="A22:C22"/>
    <mergeCell ref="A15:C15"/>
    <mergeCell ref="A16:C16"/>
    <mergeCell ref="A19:C19"/>
    <mergeCell ref="A20:C20"/>
    <mergeCell ref="A23:C23"/>
    <mergeCell ref="A11:C11"/>
    <mergeCell ref="A12:C12"/>
    <mergeCell ref="A13:C13"/>
    <mergeCell ref="A6:C6"/>
    <mergeCell ref="A7:C7"/>
    <mergeCell ref="A1:G1"/>
    <mergeCell ref="A3:G3"/>
    <mergeCell ref="A5:C5"/>
    <mergeCell ref="A14:C14"/>
    <mergeCell ref="A118:C118"/>
    <mergeCell ref="A100:C100"/>
    <mergeCell ref="A101:C101"/>
    <mergeCell ref="A94:C94"/>
    <mergeCell ref="A95:C95"/>
    <mergeCell ref="A96:C96"/>
    <mergeCell ref="A97:C97"/>
    <mergeCell ref="A99:C99"/>
    <mergeCell ref="A98:C98"/>
    <mergeCell ref="A103:C103"/>
    <mergeCell ref="A104:C104"/>
    <mergeCell ref="A105:C105"/>
    <mergeCell ref="A106:C106"/>
    <mergeCell ref="A107:C107"/>
    <mergeCell ref="A108:C108"/>
    <mergeCell ref="A109:C109"/>
    <mergeCell ref="A8:C8"/>
    <mergeCell ref="A9:C9"/>
    <mergeCell ref="A155:C155"/>
    <mergeCell ref="A156:C156"/>
    <mergeCell ref="A157:C157"/>
    <mergeCell ref="A158:C158"/>
    <mergeCell ref="A159:C159"/>
    <mergeCell ref="A117:C117"/>
    <mergeCell ref="A119:C119"/>
    <mergeCell ref="A111:C111"/>
    <mergeCell ref="A112:C112"/>
    <mergeCell ref="A113:C113"/>
    <mergeCell ref="A143:C143"/>
    <mergeCell ref="A152:C152"/>
    <mergeCell ref="A153:C153"/>
    <mergeCell ref="A154:C154"/>
  </mergeCells>
  <pageMargins left="0.70866141732283461" right="0.70866141732283461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 kn</vt:lpstr>
      <vt:lpstr>SAŽETAK eur</vt:lpstr>
      <vt:lpstr> Račun prihoda i rashoda</vt:lpstr>
      <vt:lpstr>Rashodi prema funkcijskoj kl</vt:lpstr>
      <vt:lpstr>POSEBNI DIO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2022-10-12T06:17:23Z</cp:lastPrinted>
  <dcterms:created xsi:type="dcterms:W3CDTF">2022-08-12T12:51:27Z</dcterms:created>
  <dcterms:modified xsi:type="dcterms:W3CDTF">2022-10-13T08:05:56Z</dcterms:modified>
</cp:coreProperties>
</file>